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10" yWindow="645" windowWidth="9765" windowHeight="11235" activeTab="0"/>
  </bookViews>
  <sheets>
    <sheet name="FRAME HN" sheetId="1" r:id="rId1"/>
  </sheets>
  <definedNames>
    <definedName name="Mipec_Lotte_Mart___Thang_kính">#REF!</definedName>
  </definedNames>
  <calcPr fullCalcOnLoad="1"/>
</workbook>
</file>

<file path=xl/comments1.xml><?xml version="1.0" encoding="utf-8"?>
<comments xmlns="http://schemas.openxmlformats.org/spreadsheetml/2006/main">
  <authors>
    <author>tsti</author>
    <author> Vũ Thị Ngọc Bích </author>
    <author>Julie Ho</author>
    <author>Lioness</author>
    <author>Administrator</author>
  </authors>
  <commentList>
    <comment ref="H143" authorId="0">
      <text>
        <r>
          <rPr>
            <b/>
            <sz val="9"/>
            <rFont val="Tahoma"/>
            <family val="2"/>
          </rPr>
          <t>DF 32 inch</t>
        </r>
      </text>
    </comment>
    <comment ref="K143" authorId="0">
      <text>
        <r>
          <rPr>
            <b/>
            <sz val="9"/>
            <rFont val="Tahoma"/>
            <family val="2"/>
          </rPr>
          <t>2 hầm</t>
        </r>
      </text>
    </comment>
    <comment ref="K144" authorId="1">
      <text>
        <r>
          <rPr>
            <b/>
            <sz val="9"/>
            <rFont val="Tahoma"/>
            <family val="2"/>
          </rPr>
          <t xml:space="preserve">3 hầm </t>
        </r>
        <r>
          <rPr>
            <sz val="9"/>
            <rFont val="Tahoma"/>
            <family val="2"/>
          </rPr>
          <t xml:space="preserve">
Tầng B1: Có rạp chiếu phim Beta </t>
        </r>
      </text>
    </comment>
    <comment ref="K145" authorId="1">
      <text>
        <r>
          <rPr>
            <b/>
            <sz val="9"/>
            <rFont val="Tahoma"/>
            <family val="2"/>
          </rPr>
          <t xml:space="preserve">3 hầm </t>
        </r>
        <r>
          <rPr>
            <sz val="9"/>
            <rFont val="Tahoma"/>
            <family val="2"/>
          </rPr>
          <t xml:space="preserve">
Tầng B1 : có rạp chiếu phim Beta </t>
        </r>
      </text>
    </comment>
    <comment ref="H146" authorId="1">
      <text>
        <r>
          <rPr>
            <sz val="9"/>
            <rFont val="Tahoma"/>
            <family val="2"/>
          </rPr>
          <t xml:space="preserve">4 DF trong 2 thang 
</t>
        </r>
      </text>
    </comment>
    <comment ref="K146" authorId="1">
      <text>
        <r>
          <rPr>
            <b/>
            <sz val="9"/>
            <rFont val="Tahoma"/>
            <family val="2"/>
          </rPr>
          <t xml:space="preserve">3 hầm </t>
        </r>
        <r>
          <rPr>
            <sz val="9"/>
            <rFont val="Tahoma"/>
            <family val="2"/>
          </rPr>
          <t xml:space="preserve">
Tầng B1 : có rạp chiếu phim Beta </t>
        </r>
      </text>
    </comment>
    <comment ref="K147" authorId="1">
      <text>
        <r>
          <rPr>
            <b/>
            <sz val="9"/>
            <rFont val="Tahoma"/>
            <family val="2"/>
          </rPr>
          <t xml:space="preserve">3 hầm </t>
        </r>
        <r>
          <rPr>
            <sz val="9"/>
            <rFont val="Tahoma"/>
            <family val="2"/>
          </rPr>
          <t xml:space="preserve">
</t>
        </r>
      </text>
    </comment>
    <comment ref="K148" authorId="1">
      <text>
        <r>
          <rPr>
            <b/>
            <sz val="9"/>
            <rFont val="Tahoma"/>
            <family val="2"/>
          </rPr>
          <t xml:space="preserve">3 hầm </t>
        </r>
        <r>
          <rPr>
            <sz val="9"/>
            <rFont val="Tahoma"/>
            <family val="2"/>
          </rPr>
          <t xml:space="preserve">
</t>
        </r>
      </text>
    </comment>
    <comment ref="K149" authorId="1">
      <text>
        <r>
          <rPr>
            <b/>
            <sz val="9"/>
            <rFont val="Tahoma"/>
            <family val="2"/>
          </rPr>
          <t xml:space="preserve">3 hầm </t>
        </r>
        <r>
          <rPr>
            <sz val="9"/>
            <rFont val="Tahoma"/>
            <family val="2"/>
          </rPr>
          <t xml:space="preserve">
</t>
        </r>
      </text>
    </comment>
    <comment ref="K150" authorId="1">
      <text>
        <r>
          <rPr>
            <b/>
            <sz val="9"/>
            <rFont val="Tahoma"/>
            <family val="2"/>
          </rPr>
          <t xml:space="preserve">3 hầm </t>
        </r>
        <r>
          <rPr>
            <sz val="9"/>
            <rFont val="Tahoma"/>
            <family val="2"/>
          </rPr>
          <t xml:space="preserve">
</t>
        </r>
      </text>
    </comment>
    <comment ref="G151" authorId="1">
      <text>
        <r>
          <rPr>
            <b/>
            <sz val="9"/>
            <rFont val="Tahoma"/>
            <family val="2"/>
          </rPr>
          <t xml:space="preserve">3 thang máy ( 1 thang đang ốp gỗ ) </t>
        </r>
        <r>
          <rPr>
            <sz val="9"/>
            <rFont val="Tahoma"/>
            <family val="2"/>
          </rPr>
          <t xml:space="preserve">
</t>
        </r>
      </text>
    </comment>
    <comment ref="H151" authorId="1">
      <text>
        <r>
          <rPr>
            <b/>
            <sz val="9"/>
            <rFont val="Tahoma"/>
            <family val="2"/>
          </rPr>
          <t xml:space="preserve">4 DF trong 2 thang </t>
        </r>
        <r>
          <rPr>
            <sz val="9"/>
            <rFont val="Tahoma"/>
            <family val="2"/>
          </rPr>
          <t xml:space="preserve">
</t>
        </r>
      </text>
    </comment>
    <comment ref="K151" authorId="1">
      <text>
        <r>
          <rPr>
            <b/>
            <sz val="9"/>
            <rFont val="Tahoma"/>
            <family val="2"/>
          </rPr>
          <t xml:space="preserve">28 tầng + 3 hầm </t>
        </r>
        <r>
          <rPr>
            <sz val="9"/>
            <rFont val="Tahoma"/>
            <family val="2"/>
          </rPr>
          <t xml:space="preserve">
</t>
        </r>
      </text>
    </comment>
    <comment ref="H152" authorId="1">
      <text>
        <r>
          <rPr>
            <b/>
            <sz val="9"/>
            <rFont val="Tahoma"/>
            <family val="2"/>
          </rPr>
          <t xml:space="preserve">2DF trong 1 thang 
 </t>
        </r>
        <r>
          <rPr>
            <sz val="9"/>
            <rFont val="Tahoma"/>
            <family val="2"/>
          </rPr>
          <t xml:space="preserve">
</t>
        </r>
      </text>
    </comment>
    <comment ref="K152" authorId="1">
      <text>
        <r>
          <rPr>
            <b/>
            <sz val="9"/>
            <rFont val="Tahoma"/>
            <family val="2"/>
          </rPr>
          <t xml:space="preserve">13 tầng gồm 1 hầm 
</t>
        </r>
        <r>
          <rPr>
            <sz val="9"/>
            <rFont val="Tahoma"/>
            <family val="2"/>
          </rPr>
          <t xml:space="preserve">
</t>
        </r>
      </text>
    </comment>
    <comment ref="H153" authorId="1">
      <text>
        <r>
          <rPr>
            <b/>
            <sz val="9"/>
            <rFont val="Tahoma"/>
            <family val="2"/>
          </rPr>
          <t xml:space="preserve">2DF trong 1 thang 
 </t>
        </r>
        <r>
          <rPr>
            <sz val="9"/>
            <rFont val="Tahoma"/>
            <family val="2"/>
          </rPr>
          <t xml:space="preserve">
</t>
        </r>
      </text>
    </comment>
    <comment ref="K153" authorId="1">
      <text>
        <r>
          <rPr>
            <b/>
            <sz val="9"/>
            <rFont val="Tahoma"/>
            <family val="2"/>
          </rPr>
          <t xml:space="preserve">18 tầng gồm 1 hầm 
</t>
        </r>
        <r>
          <rPr>
            <sz val="9"/>
            <rFont val="Tahoma"/>
            <family val="2"/>
          </rPr>
          <t xml:space="preserve">
</t>
        </r>
      </text>
    </comment>
    <comment ref="G349" authorId="2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3 thang khách + 1 thang hàng</t>
        </r>
      </text>
    </comment>
    <comment ref="K349" authorId="2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2 hầm</t>
        </r>
      </text>
    </comment>
    <comment ref="G350" authorId="2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3 thang khách + 1 thang hàng</t>
        </r>
      </text>
    </comment>
    <comment ref="K350" authorId="2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2 hầm</t>
        </r>
      </text>
    </comment>
    <comment ref="G351" authorId="2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3 thang khách + 1 thang hàng</t>
        </r>
      </text>
    </comment>
    <comment ref="K351" authorId="2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2 hầm</t>
        </r>
      </text>
    </comment>
    <comment ref="K353" authorId="1">
      <text>
        <r>
          <rPr>
            <b/>
            <sz val="9"/>
            <rFont val="Tahoma"/>
            <family val="2"/>
          </rPr>
          <t xml:space="preserve">7 tầng + 1 hầm </t>
        </r>
        <r>
          <rPr>
            <sz val="9"/>
            <rFont val="Tahoma"/>
            <family val="2"/>
          </rPr>
          <t xml:space="preserve">
</t>
        </r>
      </text>
    </comment>
    <comment ref="K354" authorId="1">
      <text>
        <r>
          <rPr>
            <b/>
            <sz val="9"/>
            <rFont val="Tahoma"/>
            <family val="2"/>
          </rPr>
          <t xml:space="preserve">7 tầng + 1 hầm </t>
        </r>
        <r>
          <rPr>
            <sz val="9"/>
            <rFont val="Tahoma"/>
            <family val="2"/>
          </rPr>
          <t xml:space="preserve">
</t>
        </r>
      </text>
    </comment>
    <comment ref="K363" authorId="3">
      <text>
        <r>
          <rPr>
            <b/>
            <sz val="9"/>
            <rFont val="Tahoma"/>
            <family val="2"/>
          </rPr>
          <t>Lioness:</t>
        </r>
        <r>
          <rPr>
            <sz val="9"/>
            <rFont val="Tahoma"/>
            <family val="2"/>
          </rPr>
          <t xml:space="preserve">
+ 2 hầm
</t>
        </r>
      </text>
    </comment>
    <comment ref="H393" authorId="1">
      <text>
        <r>
          <rPr>
            <b/>
            <sz val="9"/>
            <rFont val="Tahoma"/>
            <family val="2"/>
          </rPr>
          <t xml:space="preserve">6DF trong 3 thang 
 </t>
        </r>
        <r>
          <rPr>
            <sz val="9"/>
            <rFont val="Tahoma"/>
            <family val="2"/>
          </rPr>
          <t xml:space="preserve">
</t>
        </r>
      </text>
    </comment>
    <comment ref="K393" authorId="1">
      <text>
        <r>
          <rPr>
            <b/>
            <sz val="9"/>
            <rFont val="Tahoma"/>
            <family val="2"/>
          </rPr>
          <t xml:space="preserve">17 tầng + 1 hầm 
</t>
        </r>
        <r>
          <rPr>
            <sz val="9"/>
            <rFont val="Tahoma"/>
            <family val="2"/>
          </rPr>
          <t xml:space="preserve">
</t>
        </r>
      </text>
    </comment>
    <comment ref="K412" authorId="4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tòa cao 34 tầng chia 2 bock 1=18,2=16 tầng
</t>
        </r>
      </text>
    </comment>
    <comment ref="K590" authorId="0">
      <text>
        <r>
          <rPr>
            <b/>
            <sz val="9"/>
            <rFont val="Tahoma"/>
            <family val="2"/>
          </rPr>
          <t xml:space="preserve"> 1 hầm 
</t>
        </r>
      </text>
    </comment>
    <comment ref="H591" authorId="1">
      <text>
        <r>
          <rPr>
            <b/>
            <sz val="9"/>
            <rFont val="Tahoma"/>
            <family val="2"/>
          </rPr>
          <t xml:space="preserve">4 DF trong 2 thang máy </t>
        </r>
      </text>
    </comment>
    <comment ref="K591" authorId="0">
      <text>
        <r>
          <rPr>
            <b/>
            <sz val="9"/>
            <rFont val="Tahoma"/>
            <family val="2"/>
          </rPr>
          <t xml:space="preserve">13 tầng + 1 hầm 
</t>
        </r>
      </text>
    </comment>
    <comment ref="H592" authorId="1">
      <text>
        <r>
          <rPr>
            <b/>
            <sz val="9"/>
            <rFont val="Tahoma"/>
            <family val="2"/>
          </rPr>
          <t xml:space="preserve">2 DF trong 1 thang máy </t>
        </r>
      </text>
    </comment>
    <comment ref="K592" authorId="0">
      <text>
        <r>
          <rPr>
            <b/>
            <sz val="9"/>
            <rFont val="Tahoma"/>
            <family val="2"/>
          </rPr>
          <t xml:space="preserve">5 tầng office + 2 tầng sinh hoạt của chủ nhà 
</t>
        </r>
      </text>
    </comment>
    <comment ref="K701" authorId="0">
      <text>
        <r>
          <rPr>
            <b/>
            <sz val="9"/>
            <rFont val="Tahoma"/>
            <family val="2"/>
          </rPr>
          <t>1 hầm</t>
        </r>
        <r>
          <rPr>
            <sz val="9"/>
            <rFont val="Tahoma"/>
            <family val="2"/>
          </rPr>
          <t xml:space="preserve">
</t>
        </r>
      </text>
    </comment>
    <comment ref="K703" authorId="0">
      <text>
        <r>
          <rPr>
            <b/>
            <sz val="9"/>
            <rFont val="Tahoma"/>
            <family val="2"/>
          </rPr>
          <t>1 hầm</t>
        </r>
        <r>
          <rPr>
            <sz val="9"/>
            <rFont val="Tahoma"/>
            <family val="2"/>
          </rPr>
          <t xml:space="preserve">
</t>
        </r>
      </text>
    </comment>
    <comment ref="K704" authorId="0">
      <text>
        <r>
          <rPr>
            <b/>
            <sz val="9"/>
            <rFont val="Tahoma"/>
            <family val="2"/>
          </rPr>
          <t>1 tần hầm.
Tầng 5: Rạp Cinema</t>
        </r>
      </text>
    </comment>
    <comment ref="K705" authorId="0">
      <text>
        <r>
          <rPr>
            <b/>
            <sz val="9"/>
            <rFont val="Tahoma"/>
            <family val="2"/>
          </rPr>
          <t>1 hầm</t>
        </r>
      </text>
    </comment>
  </commentList>
</comments>
</file>

<file path=xl/sharedStrings.xml><?xml version="1.0" encoding="utf-8"?>
<sst xmlns="http://schemas.openxmlformats.org/spreadsheetml/2006/main" count="3790" uniqueCount="1176">
  <si>
    <t>ĐỊA CHỈ</t>
  </si>
  <si>
    <t>STT</t>
  </si>
  <si>
    <t>Hà Đông</t>
  </si>
  <si>
    <t>SỐ NGƯỜI LÀM VIỆC</t>
  </si>
  <si>
    <t>LƯỢT XEM QC/TUẦN</t>
  </si>
  <si>
    <t>TỔNG CỘNG</t>
  </si>
  <si>
    <t>TG (Tuần)</t>
  </si>
  <si>
    <t>165 Xã Đàn</t>
  </si>
  <si>
    <t>KS1 Trung Yên</t>
  </si>
  <si>
    <t>Agribank Tây HN</t>
  </si>
  <si>
    <t>27 Huỳnh Thúc Kháng</t>
  </si>
  <si>
    <t>Talico Building</t>
  </si>
  <si>
    <t>Agribank Từ Liêm</t>
  </si>
  <si>
    <t>Bộ Nội Vụ</t>
  </si>
  <si>
    <t>127 Lò Đúc</t>
  </si>
  <si>
    <t>Artex Apartment</t>
  </si>
  <si>
    <t>Viglacera Complex Building</t>
  </si>
  <si>
    <t>Đại Phát Building</t>
  </si>
  <si>
    <t>Naforimex</t>
  </si>
  <si>
    <t>25 Lý Thường Kiệt</t>
  </si>
  <si>
    <t>42/27 Đại Cồ Việt</t>
  </si>
  <si>
    <t>187 Nguyễn Lương Bằng</t>
  </si>
  <si>
    <t>Chung cư 15T2</t>
  </si>
  <si>
    <t>TTC Tower</t>
  </si>
  <si>
    <t>130 Nguyễn Đức Cảnh</t>
  </si>
  <si>
    <t>Artex Office</t>
  </si>
  <si>
    <t>1 Nguyễn Thượng Hiền</t>
  </si>
  <si>
    <t>249A Thụy Khuê</t>
  </si>
  <si>
    <t>188 Trường Chinh</t>
  </si>
  <si>
    <t>Báo Tài Nguyên và Mội Trường</t>
  </si>
  <si>
    <t>Hancis CT1</t>
  </si>
  <si>
    <t>Đặng Xá, Gia Lâm</t>
  </si>
  <si>
    <t>Trong thang máy</t>
  </si>
  <si>
    <t xml:space="preserve">Tổng Công ty XD số 1 </t>
  </si>
  <si>
    <t>Tòa nhà JSC34_Block A</t>
  </si>
  <si>
    <t>Tòa nhà JSC34_Block B</t>
  </si>
  <si>
    <t>59 Láng Hạ</t>
  </si>
  <si>
    <t>Thanh Xuân</t>
  </si>
  <si>
    <t>Nam Từ Liêm</t>
  </si>
  <si>
    <t>Hai Bà Trưng</t>
  </si>
  <si>
    <t>Cầu Giấy</t>
  </si>
  <si>
    <t>Đống Đa</t>
  </si>
  <si>
    <t>Hoàn Kiếm</t>
  </si>
  <si>
    <t>Tây Hồ</t>
  </si>
  <si>
    <t>Ba Đình</t>
  </si>
  <si>
    <t>Hoàng Mai</t>
  </si>
  <si>
    <t>Long Biên</t>
  </si>
  <si>
    <t>Số 1 Nguyễn Huy Tưởng</t>
  </si>
  <si>
    <t>173 Xuân Thủy</t>
  </si>
  <si>
    <t>117 Trần Duy Hưng</t>
  </si>
  <si>
    <t>198 Trần Quang Khải</t>
  </si>
  <si>
    <t>234 Tây Sơn</t>
  </si>
  <si>
    <t>458 Minh Khai</t>
  </si>
  <si>
    <t>72A Nguyễn Trãi</t>
  </si>
  <si>
    <t>18 Lý Thường Kiệt</t>
  </si>
  <si>
    <t>21 Láng Hạ</t>
  </si>
  <si>
    <t>15A Hồ Xuân Hương</t>
  </si>
  <si>
    <t>126 Đội Cấn</t>
  </si>
  <si>
    <t>21 Hàn Thuyên</t>
  </si>
  <si>
    <t>66 Trần Thái Tông</t>
  </si>
  <si>
    <t>172 Ngọc Khánh</t>
  </si>
  <si>
    <t>19 Bà Triệu</t>
  </si>
  <si>
    <t>Lô E2 Đường Dương Đình Nghệ, Yên Hòa</t>
  </si>
  <si>
    <t>22 Hồ Giám</t>
  </si>
  <si>
    <t>152 Thụy Khuê</t>
  </si>
  <si>
    <t>Ngõ 95/2, Chùa Bộc</t>
  </si>
  <si>
    <t>Vân Nam Building Block A</t>
  </si>
  <si>
    <t>26 Đường Láng, Đống Đa, Hà Nội</t>
  </si>
  <si>
    <t>Vân Nam Building Block C</t>
  </si>
  <si>
    <t>28 Đường Láng, Đống Đa, Hà Nội</t>
  </si>
  <si>
    <t>N05 Dịch Vọng</t>
  </si>
  <si>
    <t>N01 Dịch Vọng</t>
  </si>
  <si>
    <t>Tòa nhà SDU-Sông Đà Office</t>
  </si>
  <si>
    <t>133 Trần Phú</t>
  </si>
  <si>
    <t>Tòa nhà SDU-Sông Đà Apartment</t>
  </si>
  <si>
    <t>Mỹ Đình Plaza Block A</t>
  </si>
  <si>
    <t>138 Trần Bình, phường Mỹ Đình</t>
  </si>
  <si>
    <t>Từ Liêm</t>
  </si>
  <si>
    <t>Mỹ Đình Plaza Block B</t>
  </si>
  <si>
    <t>VP</t>
  </si>
  <si>
    <t>CC</t>
  </si>
  <si>
    <t>TTTM</t>
  </si>
  <si>
    <t>VP, TTTM</t>
  </si>
  <si>
    <t>VP&amp;CC</t>
  </si>
  <si>
    <t>Vincom Time City T7_ Block A</t>
  </si>
  <si>
    <t>Vincom Time City T7_ Block B</t>
  </si>
  <si>
    <t>TH Building</t>
  </si>
  <si>
    <t>Hòa Bình International Tower</t>
  </si>
  <si>
    <t>106 Hoàng Quốc Việt</t>
  </si>
  <si>
    <t>Vũ Phạm Hàm-G3C</t>
  </si>
  <si>
    <t>Vũ Phạm Hàm</t>
  </si>
  <si>
    <t>Vũ Phạm Hàm-G3D</t>
  </si>
  <si>
    <t>Nam Cường CT7-Block F</t>
  </si>
  <si>
    <t>Nam Cường CT7-Block G</t>
  </si>
  <si>
    <t>Vietbank Building</t>
  </si>
  <si>
    <t xml:space="preserve">72-74 Bà Triệu </t>
  </si>
  <si>
    <t>Nam Cường CT8-Block A</t>
  </si>
  <si>
    <t>Nam Cường CT8-Block B</t>
  </si>
  <si>
    <t>Nam Cường CT8-Block C</t>
  </si>
  <si>
    <t>Nam Cường CT8-Block D</t>
  </si>
  <si>
    <t>Nam Cường CT7-Block A</t>
  </si>
  <si>
    <t>Nam Cường CT7-Block B</t>
  </si>
  <si>
    <t>Nam Cường CT7-Block C</t>
  </si>
  <si>
    <t>Nam Cường CT7-Block D</t>
  </si>
  <si>
    <t>Nam Cường HH2-Block D</t>
  </si>
  <si>
    <t>Nam Cường HH2-Block E</t>
  </si>
  <si>
    <t>Nam Cường CT7-Block E</t>
  </si>
  <si>
    <t>Bắc Từ Liêm</t>
  </si>
  <si>
    <t>VID Tower 1</t>
  </si>
  <si>
    <t>115 Trần Hưng Đạo</t>
  </si>
  <si>
    <t>Tạp chí Cộng Sản</t>
  </si>
  <si>
    <t>28 Trần Bình Trọng</t>
  </si>
  <si>
    <t>Ecopark E1</t>
  </si>
  <si>
    <t>Khu đô thị Ecopark,Văn Giang</t>
  </si>
  <si>
    <t>Hưng Yên</t>
  </si>
  <si>
    <t>Ecopark E2</t>
  </si>
  <si>
    <t>Ecopark D1</t>
  </si>
  <si>
    <t>Ecopark D2</t>
  </si>
  <si>
    <t>CT14A1</t>
  </si>
  <si>
    <t>Vĩnh Long</t>
  </si>
  <si>
    <t>Hoa Đăng</t>
  </si>
  <si>
    <t>VTC</t>
  </si>
  <si>
    <t>CC Hỗn hợp, 46/230 Lạc Trung</t>
  </si>
  <si>
    <t>Techcombank</t>
  </si>
  <si>
    <t>Grand Building</t>
  </si>
  <si>
    <t>Ecopark C2</t>
  </si>
  <si>
    <t>Ecopark C3</t>
  </si>
  <si>
    <t>Chung cư CTM Complex</t>
  </si>
  <si>
    <t>25 Tân Mai</t>
  </si>
  <si>
    <t>Ecopark B1</t>
  </si>
  <si>
    <t>Ecopark B2</t>
  </si>
  <si>
    <t>KS Perfect</t>
  </si>
  <si>
    <t>130 Đốc Ngữ</t>
  </si>
  <si>
    <t>131 Đốc Ngữ</t>
  </si>
  <si>
    <t>Star City Block C</t>
  </si>
  <si>
    <t>Ecopark A3</t>
  </si>
  <si>
    <t>Ecopark A2</t>
  </si>
  <si>
    <t>Ecopark A1</t>
  </si>
  <si>
    <t>462 Vĩnh Phúc</t>
  </si>
  <si>
    <t>Chung cư Newtaco Block A</t>
  </si>
  <si>
    <t>Chung cư Newtaco Block B</t>
  </si>
  <si>
    <t>81 – 83 Lò Đúc</t>
  </si>
  <si>
    <t>Hòa Bình Somerset</t>
  </si>
  <si>
    <t>VMT Building</t>
  </si>
  <si>
    <t>Ngõ 82, Duy Tân</t>
  </si>
  <si>
    <t>Viện Sinh Thái Block A</t>
  </si>
  <si>
    <t>18 Hoàng Quốc Việt</t>
  </si>
  <si>
    <t>Viện Sinh Thái Block B</t>
  </si>
  <si>
    <t>Viên Vật Lý Tòa nhà 2H</t>
  </si>
  <si>
    <t>Sảnh thang máy tầng 1</t>
  </si>
  <si>
    <t>MD Completex Tower Block B</t>
  </si>
  <si>
    <t>Khu Đô thị Mỹ Đình I</t>
  </si>
  <si>
    <t>Khu Đô Thị Đặng Xá</t>
  </si>
  <si>
    <t>Gia Lâm</t>
  </si>
  <si>
    <t>D11</t>
  </si>
  <si>
    <t>D13</t>
  </si>
  <si>
    <t>D18</t>
  </si>
  <si>
    <t>D19</t>
  </si>
  <si>
    <t>không BĐS</t>
  </si>
  <si>
    <t>Không BĐS</t>
  </si>
  <si>
    <t>Đô thị Lotus Lake View HH1-DN1</t>
  </si>
  <si>
    <t>Gia Thụy</t>
  </si>
  <si>
    <t>Đô thị Lotus Lake View HH1-DN2</t>
  </si>
  <si>
    <t>Đô thị Lotus Lake View HH2A-DN2</t>
  </si>
  <si>
    <t>Đô thị Lotus Lake View HH2B-DN1</t>
  </si>
  <si>
    <t>Đô thị Lotus Lake View HH2B-DN2</t>
  </si>
  <si>
    <t>Hei Tower Office</t>
  </si>
  <si>
    <t>1 Ngụy Như Kon Tum</t>
  </si>
  <si>
    <t>Hei Tower Block 1</t>
  </si>
  <si>
    <t>Hei Tower Block 2</t>
  </si>
  <si>
    <t>CC 8C Tạ Quang Bửu</t>
  </si>
  <si>
    <t>Tạ Quang Bửu</t>
  </si>
  <si>
    <t>Hera CT1 Cổ Nhuế</t>
  </si>
  <si>
    <t xml:space="preserve">KĐT Nam Cường,Cổ Nhuế </t>
  </si>
  <si>
    <t>Cục quản trị ngân hàng nhà nước VN- block A</t>
  </si>
  <si>
    <t xml:space="preserve">25A, Lý Thường Kiệt, </t>
  </si>
  <si>
    <t>Cục quản trị ngân hàng nhà nước VN- block B</t>
  </si>
  <si>
    <t>Vincom Hải Phòng</t>
  </si>
  <si>
    <t>Note: Bản kế hoạch có thể thay đổi 10% tòa nhà</t>
  </si>
  <si>
    <t xml:space="preserve">Method of traffic calculation: </t>
  </si>
  <si>
    <t xml:space="preserve">1. DP in lift = working people in whole building x 6.6 times of taking lift in HN* </t>
  </si>
  <si>
    <t xml:space="preserve">2. DP at lift bank in Ground floor or Basement = working people in whole building x 6.6 times of taking lift in HN </t>
  </si>
  <si>
    <t xml:space="preserve">3. DP at lift bank in other floors = working people in these floors x 6.6 times of taking lift in HN </t>
  </si>
  <si>
    <t xml:space="preserve">4. DP in complex building = working people x 6.6 times of taking lift in HN + Shoppers x 2 times </t>
  </si>
  <si>
    <t xml:space="preserve">Note: "*" Working people in whole buiding = total sqm/5 (5 sqm for 1 working person) "**"according to AC Neilsen research Q1. 2010 </t>
  </si>
  <si>
    <t xml:space="preserve">C: complex building: including shopping mall &amp; office </t>
  </si>
  <si>
    <t>Vincom Center Nguyễn Chí Thanh</t>
  </si>
  <si>
    <t>56 Nguyến Chí Thanh</t>
  </si>
  <si>
    <t>VP/CC</t>
  </si>
  <si>
    <t>N.04 Tòa tháp A</t>
  </si>
  <si>
    <t>Khu N.4 Hoàng Đạo Thúy</t>
  </si>
  <si>
    <t>N.04 Tòa tháp B</t>
  </si>
  <si>
    <t>N.04 Tòa tháp C</t>
  </si>
  <si>
    <t>Phạm Hùng</t>
  </si>
  <si>
    <t>Ecopark D3</t>
  </si>
  <si>
    <t>Vincom Việt Trì</t>
  </si>
  <si>
    <t>Đường Hùng Vương, TP. Việt Trì</t>
  </si>
  <si>
    <t>Phú Thọ</t>
  </si>
  <si>
    <t>F Xuân La</t>
  </si>
  <si>
    <t>28 Xuân La</t>
  </si>
  <si>
    <t>Trong 1 thang máy</t>
  </si>
  <si>
    <t>Nguyễn Chí Thanh</t>
  </si>
  <si>
    <t>Vincom Nguyễn Chí Thanh Apartment Block A</t>
  </si>
  <si>
    <t>Vincom Nguyễn Chí Thanh Apartment Block B</t>
  </si>
  <si>
    <t>Vincom Nguyễn Chí Thanh Apartment Block C</t>
  </si>
  <si>
    <t>CT36 Tower</t>
  </si>
  <si>
    <t>QUẬN/ HUYỆN</t>
  </si>
  <si>
    <t>172 Trần Bình</t>
  </si>
  <si>
    <t>172 Trần Bình, Mỹ Đình</t>
  </si>
  <si>
    <t>Chung cư Đội Nhân Block A1</t>
  </si>
  <si>
    <t>Chung cư Đội Nhân Block B</t>
  </si>
  <si>
    <t>Số 6 Đội Nhân, Ba Đình</t>
  </si>
  <si>
    <t>Vincom Center Thái Bình</t>
  </si>
  <si>
    <t>Thái Bình</t>
  </si>
  <si>
    <t>Chung cư Đội Nhân Block A2</t>
  </si>
  <si>
    <t>Nam Cường Cổ Nhuế CT3-Block B ( Apolo )</t>
  </si>
  <si>
    <t>Nam Cường Cổ Nhuế CT3-Block C ( Atermit )</t>
  </si>
  <si>
    <t>Nam Cường Cổ Nhuế CT3-Block D ( Athena )</t>
  </si>
  <si>
    <t>Số 1 Lê Thánh Tông, Ngô Quyền</t>
  </si>
  <si>
    <t>Hải Phòng</t>
  </si>
  <si>
    <t>Chung cu 2F Quang Trung</t>
  </si>
  <si>
    <t xml:space="preserve">Capital Building </t>
  </si>
  <si>
    <t>LOẠI 1</t>
  </si>
  <si>
    <t>LOẠI 4</t>
  </si>
  <si>
    <t>Số 2 Long  Biên II, phường Ngọc Lâm</t>
  </si>
  <si>
    <t xml:space="preserve">Chung cư C4 Xuân Đỉnh </t>
  </si>
  <si>
    <t>25 Vũ Ngọc Phan</t>
  </si>
  <si>
    <t xml:space="preserve">NT Building </t>
  </si>
  <si>
    <t xml:space="preserve">50 Yên Bái </t>
  </si>
  <si>
    <t xml:space="preserve">Viện Địa Chất và Khoáng Sản </t>
  </si>
  <si>
    <t xml:space="preserve">67 Chiến Thắng, Văn Quán </t>
  </si>
  <si>
    <t>CT3A Building</t>
  </si>
  <si>
    <t>KDT Văn Quán</t>
  </si>
  <si>
    <t>CT3B Building</t>
  </si>
  <si>
    <t>PVV Vinafram block A</t>
  </si>
  <si>
    <t xml:space="preserve">60B Nguyễn Huy Tưởng </t>
  </si>
  <si>
    <t>PVV Vinafram block B</t>
  </si>
  <si>
    <t xml:space="preserve"> Mipec Riverside Long Biên Block A1 </t>
  </si>
  <si>
    <t xml:space="preserve"> Long Biên</t>
  </si>
  <si>
    <t>không BDS</t>
  </si>
  <si>
    <t xml:space="preserve"> Mipec Riverside Long Biên Block A2</t>
  </si>
  <si>
    <t xml:space="preserve"> Mipec Riverside Long Biên Block B1</t>
  </si>
  <si>
    <t xml:space="preserve"> Mipec Riverside Long Biên Block B2</t>
  </si>
  <si>
    <t>Saphire palace</t>
  </si>
  <si>
    <t>Số 4 Chính Kinh</t>
  </si>
  <si>
    <t>Tòa nhà 14 Nam Đồng</t>
  </si>
  <si>
    <t>14 Nam Đồng</t>
  </si>
  <si>
    <t>Imperi Garden Sảnh B Block B1</t>
  </si>
  <si>
    <t>203 Nguyễn Huy Tưởng</t>
  </si>
  <si>
    <t>Imperi Garden Sảnh B Block B2</t>
  </si>
  <si>
    <t>Tòa nhà 74 Tây Sơn</t>
  </si>
  <si>
    <t xml:space="preserve">74 Tây Sơn </t>
  </si>
  <si>
    <t>Tòa nhà 42A Trần Xuân Soạn</t>
  </si>
  <si>
    <t>42A Trần Xuân Soạn</t>
  </si>
  <si>
    <t>Imperi Garden Sảnh B Block C</t>
  </si>
  <si>
    <t>Imperi Garden Sảnh B Block D</t>
  </si>
  <si>
    <t>Công ty 316 Bộ Quốc Phòng</t>
  </si>
  <si>
    <t>86 Lê Trọng Tấn</t>
  </si>
  <si>
    <t>Vinhomes Gardenia Tòa A1 block A</t>
  </si>
  <si>
    <t>Vinhomes Gardenia Tòa A1 block B</t>
  </si>
  <si>
    <t>Vinhomes Gardenia Tòa A2 block A</t>
  </si>
  <si>
    <t>Vinhomes Gardenia Tòa A2 block B</t>
  </si>
  <si>
    <t>Vinhomes Gardenia Tòa A3 block A</t>
  </si>
  <si>
    <t>Vinhomes Gardenia Tòa A3 block B</t>
  </si>
  <si>
    <t>Vinhomes Gardenia Tòa A3 block C</t>
  </si>
  <si>
    <t>Hàm Nghi, Mỹ Đình 2</t>
  </si>
  <si>
    <t>Hateco Hoàng Mai A1</t>
  </si>
  <si>
    <t>Yên Sở</t>
  </si>
  <si>
    <t>Hateco Hoàng Mai B1</t>
  </si>
  <si>
    <t>Xuân Mai Tower Block A</t>
  </si>
  <si>
    <t>Tô Hiệu</t>
  </si>
  <si>
    <t>Xuân Mai Tower Block B</t>
  </si>
  <si>
    <t>Cầu Diễn CT3</t>
  </si>
  <si>
    <t>Ngõ 332, Hoàng Công Chất</t>
  </si>
  <si>
    <t>Tòa Nhà 15 - 17 Ngọc Khánh</t>
  </si>
  <si>
    <t>15-17 Ngọc Khánh</t>
  </si>
  <si>
    <t xml:space="preserve">Dragon Building </t>
  </si>
  <si>
    <t>24 Triệu Việt Vương</t>
  </si>
  <si>
    <t xml:space="preserve">Trần Lê Building </t>
  </si>
  <si>
    <t>5B Ngõ 111 Xuân Diệu</t>
  </si>
  <si>
    <t>N04 Trần Đăng Ninh</t>
  </si>
  <si>
    <t>Trần Đăng Ninh</t>
  </si>
  <si>
    <t xml:space="preserve"> Hai Bà Trưng</t>
  </si>
  <si>
    <t>Tòa nhà 71 Chùa Láng</t>
  </si>
  <si>
    <t>71 Chùa Láng</t>
  </si>
  <si>
    <t>New Horizon HH1A</t>
  </si>
  <si>
    <t>87 Lĩnh Nam</t>
  </si>
  <si>
    <t>New Horizon HH1B</t>
  </si>
  <si>
    <t>88 Lĩnh Nam</t>
  </si>
  <si>
    <t>New Horizon NO1</t>
  </si>
  <si>
    <t>89 Lĩnh Nam</t>
  </si>
  <si>
    <t>New Horizon NO2</t>
  </si>
  <si>
    <t>90 Lĩnh Nam</t>
  </si>
  <si>
    <t>New Horizon NO3 Block A</t>
  </si>
  <si>
    <t>91 Lĩnh Nam</t>
  </si>
  <si>
    <t>New Horizon NO3 Block B</t>
  </si>
  <si>
    <t>92 Lĩnh Nam</t>
  </si>
  <si>
    <t>Imperi Garden Sảnh A Block A2</t>
  </si>
  <si>
    <t>Cienco 5 Thanh Hà HH01-1A</t>
  </si>
  <si>
    <t>Kiến Hưng</t>
  </si>
  <si>
    <t>Cienco 5 Thanh Hà HH01-1B</t>
  </si>
  <si>
    <t>Cienco 5 Thanh Hà HH01-1C</t>
  </si>
  <si>
    <t>Cienco 5 Thanh Hà HH02 - 2A</t>
  </si>
  <si>
    <t>Cienco 5 Thanh Hà HH02 - 2B</t>
  </si>
  <si>
    <t>Cienco 5 Thanh Hà HH02 - 2C</t>
  </si>
  <si>
    <t>Comatce Office</t>
  </si>
  <si>
    <t>Comatce Block A</t>
  </si>
  <si>
    <t>Comatce Block B</t>
  </si>
  <si>
    <t>An Bình City Tòa A8</t>
  </si>
  <si>
    <t>232 Phạm Văn Đồng</t>
  </si>
  <si>
    <t>Vincom Plaza Thanh Hóa</t>
  </si>
  <si>
    <t>Thanh Hóa</t>
  </si>
  <si>
    <t>Zodi Office</t>
  </si>
  <si>
    <t>156 Triệu Việt Vương</t>
  </si>
  <si>
    <t>Golden Field Office</t>
  </si>
  <si>
    <t>A2-Nguyễn Cơ Thạch</t>
  </si>
  <si>
    <t>Vincom Plaza Nha Trang</t>
  </si>
  <si>
    <t>14 Pháo Đài Láng</t>
  </si>
  <si>
    <t>VP Bank Building</t>
  </si>
  <si>
    <t>5 Điện Biên Phủ</t>
  </si>
  <si>
    <t>Vincom Plaza Bắc Ninh</t>
  </si>
  <si>
    <t>Ngãn 6 Trần Hưng Đạo, phố Suối Hoa</t>
  </si>
  <si>
    <t>Bắc Ninh</t>
  </si>
  <si>
    <t>G4 Trung Yên</t>
  </si>
  <si>
    <t>Vũ Phạm Hàm Trung Yên</t>
  </si>
  <si>
    <t>Công ty 29 Bộ Quốc Phòng</t>
  </si>
  <si>
    <t>Ngõ 73 Nguyễn Trãi Khương Trung</t>
  </si>
  <si>
    <t>Aeon Mall Bình Dương Block A</t>
  </si>
  <si>
    <t>Quốc lộ 13 Thủ Dầu 1</t>
  </si>
  <si>
    <t>Bình Dương</t>
  </si>
  <si>
    <t>Aeon Mall Bình Dương Block B</t>
  </si>
  <si>
    <t>Aeon Mall Bình Dương Block C</t>
  </si>
  <si>
    <t>Vincom Plaza Imperia Hải Phòng</t>
  </si>
  <si>
    <t>KĐT Vinhome Imperia Hải Phòng</t>
  </si>
  <si>
    <t>Anland Complex Block A</t>
  </si>
  <si>
    <t>Tố Hữu La Khê</t>
  </si>
  <si>
    <t>Reverside Garden Block A</t>
  </si>
  <si>
    <t>349 Vũ Tông Phan</t>
  </si>
  <si>
    <t>Reverside Garden Block B</t>
  </si>
  <si>
    <t>Mac Plaza Block B</t>
  </si>
  <si>
    <t>10 Trần Phú</t>
  </si>
  <si>
    <t>An Bình City Tòa A3</t>
  </si>
  <si>
    <t>An Bình City Tòa A6</t>
  </si>
  <si>
    <t>An Bình City Tòa A7</t>
  </si>
  <si>
    <t>Song Toàn</t>
  </si>
  <si>
    <t>182A Lò Đúc</t>
  </si>
  <si>
    <t>Trương Hán Siêu</t>
  </si>
  <si>
    <t>12 Trương Hán Siêu</t>
  </si>
  <si>
    <t xml:space="preserve">Tòa soạn Báo Tiền Phong </t>
  </si>
  <si>
    <t>Tòa nhà 36 A Hoàng Cầu</t>
  </si>
  <si>
    <t>36 A Hoàng Cầu</t>
  </si>
  <si>
    <t>Osaka Complex A Block 1</t>
  </si>
  <si>
    <t>Ngõ 48 Ngọc Hồi Hoàng Liệt</t>
  </si>
  <si>
    <t>Osaka Complex A Block 2</t>
  </si>
  <si>
    <t>Toà nhà Việt Long (Machico)</t>
  </si>
  <si>
    <t>Gelexia Riverside CT1 Block A</t>
  </si>
  <si>
    <t>885 Tam Trinh - Yên Sở</t>
  </si>
  <si>
    <t>Gelexia Riverside CT1 Block B</t>
  </si>
  <si>
    <t>Gelexia Riverside CT2A Block A</t>
  </si>
  <si>
    <t>Gelexia Riverside CT2A Block B</t>
  </si>
  <si>
    <t>Gelexia Riverside CT2B Block A</t>
  </si>
  <si>
    <t>Gelexia Riverside CT2B Block B</t>
  </si>
  <si>
    <t>Gelexia Riverside CT3A Block A</t>
  </si>
  <si>
    <t>Vân Canh</t>
  </si>
  <si>
    <t>Hoài Đức</t>
  </si>
  <si>
    <t>Vietinbank KT1</t>
  </si>
  <si>
    <t>Vietinbank KT2</t>
  </si>
  <si>
    <t>Gelexia Riverside CT3A Block B</t>
  </si>
  <si>
    <t>Rivera Park Office</t>
  </si>
  <si>
    <t>69 Vũ Trọng Phụng</t>
  </si>
  <si>
    <t>New Skyline</t>
  </si>
  <si>
    <t>Lô CC2,Nguyễn Khuyến, Khu Đô Thị mới Văn Quán</t>
  </si>
  <si>
    <t>PHÂN LOẠI TÒA</t>
  </si>
  <si>
    <t>TÒA NHÀ</t>
  </si>
  <si>
    <t>LƯU Ý</t>
  </si>
  <si>
    <t>SỐ 
THANG</t>
  </si>
  <si>
    <t>TỔNG
FRAME</t>
  </si>
  <si>
    <t>TỔNG DF</t>
  </si>
  <si>
    <t>TỔNG SF</t>
  </si>
  <si>
    <t>SỐ
TẦNG</t>
  </si>
  <si>
    <t>DIỆN
TÍCH</t>
  </si>
  <si>
    <t>LƯỢNG KHÁCH/
TUẦN</t>
  </si>
  <si>
    <t>SỐ FRAME QC</t>
  </si>
  <si>
    <t>CHI PHÍ/ 1 TUẦN (VNĐ)</t>
  </si>
  <si>
    <t>TÒA NHÀ  HÀ NỘI</t>
  </si>
  <si>
    <t>34T  (block C)</t>
  </si>
  <si>
    <t>Trung Hoà Nhân Chính (Tầng 24-34)</t>
  </si>
  <si>
    <t>6DF;3SF</t>
  </si>
  <si>
    <t>34T (block A)</t>
  </si>
  <si>
    <t>Trung Hoà Nhân Chính (Tầng 10-12)</t>
  </si>
  <si>
    <t>34T (block B)</t>
  </si>
  <si>
    <t>Trung Hoà Nhân Chính (Tầng 12-24)</t>
  </si>
  <si>
    <t>C'Land _Office</t>
  </si>
  <si>
    <t>9DF</t>
  </si>
  <si>
    <t>Charmvit Tower Bock B</t>
  </si>
  <si>
    <t>2DF</t>
  </si>
  <si>
    <t>Charmvit Tower Bock C</t>
  </si>
  <si>
    <t>4DF</t>
  </si>
  <si>
    <t>TTTM Grand Plaza (lắp bên ngoài)</t>
  </si>
  <si>
    <t>Geleximco (lắp ngoài sảnh)</t>
  </si>
  <si>
    <t>36 Hoàng Cầu</t>
  </si>
  <si>
    <t>5DF</t>
  </si>
  <si>
    <t>Hapro Buidling</t>
  </si>
  <si>
    <t xml:space="preserve">11B Cát Linh </t>
  </si>
  <si>
    <t>Lắp cửa hầm B1,B2</t>
  </si>
  <si>
    <t xml:space="preserve">Hapulico Office Building Block A </t>
  </si>
  <si>
    <t>Số 1, Nguyễn Huy Tưởng</t>
  </si>
  <si>
    <t>3DF</t>
  </si>
  <si>
    <t>Hapulico Office Building Block B</t>
  </si>
  <si>
    <t>Hapulico Office Building Block C</t>
  </si>
  <si>
    <t>Hapulico Center  (Block thạng nội bộ)</t>
  </si>
  <si>
    <t>85 Vũ Trọng Phụng</t>
  </si>
  <si>
    <t xml:space="preserve">Hanoi  Tourist Building </t>
  </si>
  <si>
    <t>6DF</t>
  </si>
  <si>
    <t>IPH Residences_East</t>
  </si>
  <si>
    <t>241 Xuân Thủy</t>
  </si>
  <si>
    <t>Không BĐS. Treo tầng hầm gửi xe.</t>
  </si>
  <si>
    <t>IPH Residences_West</t>
  </si>
  <si>
    <t>Ladeco Tower</t>
  </si>
  <si>
    <t>266 Đội Cấn</t>
  </si>
  <si>
    <t xml:space="preserve"> Mipec Lotte Mark Block A</t>
  </si>
  <si>
    <t>229 Tây Sơn</t>
  </si>
  <si>
    <t xml:space="preserve"> Mipec Lotte Mark Block B</t>
  </si>
  <si>
    <t>299 Tây Sơn</t>
  </si>
  <si>
    <t>Oriental Tower (lắp ngoài sảnh)</t>
  </si>
  <si>
    <t>Sảnh tầng hầm.</t>
  </si>
  <si>
    <t>The Garden</t>
  </si>
  <si>
    <t>Mỹ Đình</t>
  </si>
  <si>
    <t>7DF</t>
  </si>
  <si>
    <t>Tòa nhà 14 Láng Hạ</t>
  </si>
  <si>
    <t>14 Láng Hạ</t>
  </si>
  <si>
    <t>Tòa nhà Bắc Á</t>
  </si>
  <si>
    <t xml:space="preserve"> 9 Đào Duy Anh</t>
  </si>
  <si>
    <t>59Quang Trung, P. Nguyễn Du</t>
  </si>
  <si>
    <t>Lô B1, Đường Duy Tân</t>
  </si>
  <si>
    <t>Lắp sảnh Tầng1</t>
  </si>
  <si>
    <t>Không BĐS,không Bank</t>
  </si>
  <si>
    <t>Viet Tower</t>
  </si>
  <si>
    <t>Số 1 Thái Hà</t>
  </si>
  <si>
    <t xml:space="preserve">Vietcombank </t>
  </si>
  <si>
    <t>Ko treo bank trừ Vietcombank</t>
  </si>
  <si>
    <t>8DF, 8SF</t>
  </si>
  <si>
    <t>Viettinbank Nam Bộ</t>
  </si>
  <si>
    <t>34 Cửa Nam</t>
  </si>
  <si>
    <t>Ko treo bank trừ Vietinbank</t>
  </si>
  <si>
    <t>treo ngoài sảnh.Ko treo bank trừ vietbank.</t>
  </si>
  <si>
    <t>1DF</t>
  </si>
  <si>
    <t>Vinafor Tower (lắp bên ngoài)</t>
  </si>
  <si>
    <t>Cửa thang máy hầm B1. Ko chạy xe máy trừ Yamaha</t>
  </si>
  <si>
    <t>Vincom Gallary (thang trong)</t>
  </si>
  <si>
    <t>191 Bà Triệu</t>
  </si>
  <si>
    <t>Vincom Megastar</t>
  </si>
  <si>
    <t>Vincom Trade Center (191 Bà Triệu)</t>
  </si>
  <si>
    <t>Vincom Royal City R1_ Block A thang lẻ</t>
  </si>
  <si>
    <t>Vincom Royal City R1_ Block A thang chẵn</t>
  </si>
  <si>
    <t>Vincom Royal City R1_ Block B thang lẻ</t>
  </si>
  <si>
    <t>Vincom Royal City R1_ Block B thang chẵn</t>
  </si>
  <si>
    <t>Vincom Royal City R2_ Block A thang lẻ</t>
  </si>
  <si>
    <t>Vincom Royal City R2_ Block A thang chẵn</t>
  </si>
  <si>
    <t>Vincom Royal City R2_ Block B thang lẻ</t>
  </si>
  <si>
    <t>Vincom Royal City R2_ Block B thang chẵn</t>
  </si>
  <si>
    <t>Vincom Royal City R3_ Block A</t>
  </si>
  <si>
    <t>Vincom Royal City R3_ Block B</t>
  </si>
  <si>
    <t>Vincom Royal City R4- Block A thang lẻ</t>
  </si>
  <si>
    <t>Vincom Royal City R4- Block A thang chẵn</t>
  </si>
  <si>
    <t>Vincom Royal City R4- Block B thang lẻ</t>
  </si>
  <si>
    <t>Vincom Royal City R4- Block B thang chẵn</t>
  </si>
  <si>
    <t>Vincom Royal City R5- Block A thang lẻ</t>
  </si>
  <si>
    <t>Vincom Royal City R5- Block A thang chẵn</t>
  </si>
  <si>
    <t>Vincom Royal City R5- Block B thang lẻ</t>
  </si>
  <si>
    <t>Vincom Royal City R5- Block B thang chẵn</t>
  </si>
  <si>
    <t>Vincom Royal City R6- Block A</t>
  </si>
  <si>
    <t>Vincom Royal City R6- Block B</t>
  </si>
  <si>
    <t>Vincom Royal R6 Apartment Block A</t>
  </si>
  <si>
    <t>72A Nguyễn Trãi, Thanh Xuân</t>
  </si>
  <si>
    <t>Vincom Royal R6 Apartment Block B</t>
  </si>
  <si>
    <t>Vincom Time city T1 Block A</t>
  </si>
  <si>
    <t>458Minh Khai</t>
  </si>
  <si>
    <t>Vincom Time city T1 Block B</t>
  </si>
  <si>
    <t>Vincom Time City T2_ Block A</t>
  </si>
  <si>
    <t>Vincom Time City T2_ Block B</t>
  </si>
  <si>
    <t>Vincom Time City T3_ Block A</t>
  </si>
  <si>
    <t>Vincom Time City T3_ Block B</t>
  </si>
  <si>
    <t>Vincom Time City T5_ Block A</t>
  </si>
  <si>
    <t>Vincom Time City T5_ Block B</t>
  </si>
  <si>
    <t>Vincom Time City T6_ Block A</t>
  </si>
  <si>
    <t>Vincom Time City T6_ Block B</t>
  </si>
  <si>
    <t>Xuân Thủy Landmark Office  A</t>
  </si>
  <si>
    <t>Xuân Thủy Landmark Office  B</t>
  </si>
  <si>
    <t>173Xuân Thủy</t>
  </si>
  <si>
    <t xml:space="preserve">CTM Complex </t>
  </si>
  <si>
    <t>139 Cầu  Giấy</t>
  </si>
  <si>
    <t>72 Trần Hưng Đạo</t>
  </si>
  <si>
    <t>Star City Block B</t>
  </si>
  <si>
    <t>số 2 Lê Văn Lương</t>
  </si>
  <si>
    <t>Star City Block A</t>
  </si>
  <si>
    <t xml:space="preserve">Bộ công thương </t>
  </si>
  <si>
    <t>655 Phạm Văn Đồng, Bắc Từ Liêm</t>
  </si>
  <si>
    <t>treo hầm B2.</t>
  </si>
  <si>
    <t>8DF</t>
  </si>
  <si>
    <t>Thăng Long Number One Block A1</t>
  </si>
  <si>
    <t>Số 1 Đại lộ Thăng Long</t>
  </si>
  <si>
    <t>Không BĐS, Sảnh thang máy tầng B1</t>
  </si>
  <si>
    <t>Thăng Long Number One Block A2</t>
  </si>
  <si>
    <t>Thăng Long Number One Block B1</t>
  </si>
  <si>
    <t>Không BĐS,Sảnh thang máy tầng B2</t>
  </si>
  <si>
    <t>Thăng Long Number One Block B2</t>
  </si>
  <si>
    <t>Thăng Long Number One Block B3</t>
  </si>
  <si>
    <t xml:space="preserve"> Đống Đa</t>
  </si>
  <si>
    <t>Trung Yên Plaza block A</t>
  </si>
  <si>
    <t>Trung Yên 5, Trung hòa</t>
  </si>
  <si>
    <t>sảnh thang máy tầng 1,hầm B1</t>
  </si>
  <si>
    <t>Trung Yên Plaza block B</t>
  </si>
  <si>
    <t>Techno Soft building</t>
  </si>
  <si>
    <t>só 8 ngõ 15 Duy Tân</t>
  </si>
  <si>
    <t>vp</t>
  </si>
  <si>
    <t>Vinaconex Tower</t>
  </si>
  <si>
    <t>34 Lang Ha</t>
  </si>
  <si>
    <t>Mipec A</t>
  </si>
  <si>
    <t>Sky City Tower</t>
  </si>
  <si>
    <t>88 Láng Hạ</t>
  </si>
  <si>
    <t>Ko Bank trừ maritimebank</t>
  </si>
  <si>
    <t>Tổng Cty CP Thiết bị điện VN - Gelex Emic</t>
  </si>
  <si>
    <t>52 Lê Đại Hành</t>
  </si>
  <si>
    <t>HCO (Melia HN)</t>
  </si>
  <si>
    <t>44B Lý Thường Kiệt</t>
  </si>
  <si>
    <t>TTX Việt Nam</t>
  </si>
  <si>
    <t>5 Lý Thường Kiệt</t>
  </si>
  <si>
    <t>Sentinel Place</t>
  </si>
  <si>
    <t>41A Lý Thái Tổ</t>
  </si>
  <si>
    <t>VPI Tower</t>
  </si>
  <si>
    <t>173 Trung Kinh</t>
  </si>
  <si>
    <t xml:space="preserve">VP </t>
  </si>
  <si>
    <t>FPT Building</t>
  </si>
  <si>
    <t>Duy Tân</t>
  </si>
  <si>
    <t>CMC Tower</t>
  </si>
  <si>
    <t>Phố Duy Tân, Dịch Vọng</t>
  </si>
  <si>
    <t>Không viễn thông. Trong thang máy.</t>
  </si>
  <si>
    <t>Việt Á Tower</t>
  </si>
  <si>
    <t>Khu TTCN mới Cầu Giấy</t>
  </si>
  <si>
    <t>VDC Tower</t>
  </si>
  <si>
    <t>Nguyễn Phong Sắc</t>
  </si>
  <si>
    <t>Pisd Tower</t>
  </si>
  <si>
    <t>148 Hoàng Quốc Việt</t>
  </si>
  <si>
    <t>Keangnam Office Block A</t>
  </si>
  <si>
    <t>E6 Phạm Hùng</t>
  </si>
  <si>
    <t>Keangnam Office Block B</t>
  </si>
  <si>
    <t>Keangnam Office Block C</t>
  </si>
  <si>
    <t>Keangnam Retail (chung cư tháp A)</t>
  </si>
  <si>
    <t>Keangnam Retail (chung cư tháp B)</t>
  </si>
  <si>
    <t>Keangnam Retail (TTTM và dịch vụ)</t>
  </si>
  <si>
    <t>Vinaconex 9 Tower</t>
  </si>
  <si>
    <t>Mễ Trì Hạ Phạm Hùng</t>
  </si>
  <si>
    <t>HH4 Twin Tower A</t>
  </si>
  <si>
    <t>HH4 Twin Tower B</t>
  </si>
  <si>
    <t>HH3</t>
  </si>
  <si>
    <t>Mỹ Đình, Mễ Trì</t>
  </si>
  <si>
    <t>ko BĐS</t>
  </si>
  <si>
    <t>VTN - Tower</t>
  </si>
  <si>
    <t>30 Phạm Hùng</t>
  </si>
  <si>
    <t>không chụp hình quay phim trong thang máy, không BĐS</t>
  </si>
  <si>
    <t>Euro Window A</t>
  </si>
  <si>
    <t>27 Trần Duy Hưng</t>
  </si>
  <si>
    <t>Euro Window B</t>
  </si>
  <si>
    <t>28 Trần Duy Hưng</t>
  </si>
  <si>
    <t>KDT Vincom Riveside</t>
  </si>
  <si>
    <t>P. Việt Hưng</t>
  </si>
  <si>
    <t xml:space="preserve">Bộ khoa học và công nghệ block A </t>
  </si>
  <si>
    <t>113 Trần Duy Hưng</t>
  </si>
  <si>
    <t>Bộ khoa học và công nghệ block B</t>
  </si>
  <si>
    <t xml:space="preserve">Tổng Cục Hải Quan </t>
  </si>
  <si>
    <t>Lô E3 Dương Đình Nghệ</t>
  </si>
  <si>
    <t>Ko chụp hình trong tòa nhà. 2DF 32inch ngoài sảnh B2</t>
  </si>
  <si>
    <t xml:space="preserve">Golden West Building Block B </t>
  </si>
  <si>
    <t xml:space="preserve">Số 2 Lê Văn Thiêm </t>
  </si>
  <si>
    <t xml:space="preserve">Golden West Building Block C </t>
  </si>
  <si>
    <t xml:space="preserve">Golden West Building Block A </t>
  </si>
  <si>
    <t xml:space="preserve">MD Complex Office </t>
  </si>
  <si>
    <t>KĐT Mỹ Đình 1, Nguyễn Cơ Thạch</t>
  </si>
  <si>
    <t xml:space="preserve">Tòa nhà TT Hạ Tầng Mạng Miền Bắc </t>
  </si>
  <si>
    <t xml:space="preserve">Phạm Hùng </t>
  </si>
  <si>
    <t xml:space="preserve">Tòa nhà Vietcombank Building </t>
  </si>
  <si>
    <t>Tố Hữu</t>
  </si>
  <si>
    <t xml:space="preserve">Trong 1 thang máy </t>
  </si>
  <si>
    <t xml:space="preserve">Không BĐS,Trong 3 thang máy </t>
  </si>
  <si>
    <t>Không BĐS, Trong 4 thang máy A1, A2,A3,A5</t>
  </si>
  <si>
    <t>Không BĐS,Trong 3 thang máy A9,A11,A10</t>
  </si>
  <si>
    <t>Không BĐS, Trong 3 thang máy A5,A6,A7</t>
  </si>
  <si>
    <t>Không BĐS, Trong 3 thang máy A1,A2,A3</t>
  </si>
  <si>
    <t>Không BĐS, Trong 3 thang máy</t>
  </si>
  <si>
    <t>Không BĐS, Trong 2 thang máy A6,A8</t>
  </si>
  <si>
    <t xml:space="preserve">Trong 2 thang máy </t>
  </si>
  <si>
    <t>45 Ngụy Như Kon Tum</t>
  </si>
  <si>
    <t>Vincom Center Liễu Giai</t>
  </si>
  <si>
    <t>Số 29 Liễu Giai</t>
  </si>
  <si>
    <t>Imperia Plaza - IP1</t>
  </si>
  <si>
    <t>360 Giải Phóng</t>
  </si>
  <si>
    <t>KHÔNG BĐS</t>
  </si>
  <si>
    <t>An Bình City Tòa A4</t>
  </si>
  <si>
    <t>KHÔNG BĐS, Hầm B1</t>
  </si>
  <si>
    <t>Tân Hồng Hà Complex Block A( Căn Hộ)</t>
  </si>
  <si>
    <t xml:space="preserve">317 Trường Chinh, </t>
  </si>
  <si>
    <t>Tân Hồng Hà Complex Block B</t>
  </si>
  <si>
    <t>317 Trường Chinh</t>
  </si>
  <si>
    <t>Loại 2</t>
  </si>
  <si>
    <t>130 Nguyễn Đức Cảnh - appartment</t>
  </si>
  <si>
    <t>130 Nguyễn Đức Cảnh Building office</t>
  </si>
  <si>
    <t>15T</t>
  </si>
  <si>
    <t>Trung Hoà Nhân Chính</t>
  </si>
  <si>
    <t>3DF;2SF</t>
  </si>
  <si>
    <t xml:space="preserve">17T1 </t>
  </si>
  <si>
    <t>5DF;3SF</t>
  </si>
  <si>
    <t xml:space="preserve">17T2 </t>
  </si>
  <si>
    <t>17T3</t>
  </si>
  <si>
    <t xml:space="preserve">17T4 </t>
  </si>
  <si>
    <t xml:space="preserve">17T5 </t>
  </si>
  <si>
    <t>17T6</t>
  </si>
  <si>
    <t xml:space="preserve">17T7 </t>
  </si>
  <si>
    <t xml:space="preserve">17T8 </t>
  </si>
  <si>
    <t xml:space="preserve">17T9 </t>
  </si>
  <si>
    <t>17T10</t>
  </si>
  <si>
    <t>9 DF</t>
  </si>
  <si>
    <t xml:space="preserve">18T1 </t>
  </si>
  <si>
    <t xml:space="preserve">18T2 </t>
  </si>
  <si>
    <t>24T1</t>
  </si>
  <si>
    <t xml:space="preserve">24T2 </t>
  </si>
  <si>
    <t xml:space="preserve"> 187 Apartment Nguyễn Lương Bằng</t>
  </si>
  <si>
    <t>A1 Duy Tân – Nguyễn Phong Sắc</t>
  </si>
  <si>
    <t>ko treo bank, trừ Agribank</t>
  </si>
  <si>
    <t>AMC VP Bank</t>
  </si>
  <si>
    <t>362 Phố Huế</t>
  </si>
  <si>
    <t>Ko treo bank trừ AMC.</t>
  </si>
  <si>
    <t>2 &amp; 1 thang dịch vụ</t>
  </si>
  <si>
    <t>Artexport House Building</t>
  </si>
  <si>
    <t>2A, Phạm Sư Mạnh</t>
  </si>
  <si>
    <t>Hoàn Kiêm</t>
  </si>
  <si>
    <t>8 Tôn Thất Thuyết</t>
  </si>
  <si>
    <t>Chelsea Park E1(bắc)</t>
  </si>
  <si>
    <t>khu đô thị mới Yên Hòa, Trung Kính</t>
  </si>
  <si>
    <t>Chelsea Park E2(nam)</t>
  </si>
  <si>
    <t>C'land Corbination</t>
  </si>
  <si>
    <t>Cung Tri Thức HN</t>
  </si>
  <si>
    <t>Lô D25 KĐT mới Cầu Giấy, Trần Thái Tông</t>
  </si>
  <si>
    <t>2DF trong thang, 2DF tầng hầm.</t>
  </si>
  <si>
    <t xml:space="preserve"> ngõ 82 Phố Duy Tân,</t>
  </si>
  <si>
    <t>30-32 Hòa Mã</t>
  </si>
  <si>
    <t>Hà Đông Complex Block A</t>
  </si>
  <si>
    <t>Số 7, Trần Phú</t>
  </si>
  <si>
    <t>Hà Đông Complex Block B</t>
  </si>
  <si>
    <t xml:space="preserve">Hà Nội Toserco Building </t>
  </si>
  <si>
    <t>273 Kim Mã</t>
  </si>
  <si>
    <t xml:space="preserve"> Hancis CT3_ĐN1 - Trung Văn</t>
  </si>
  <si>
    <t>khu đô thị Trung Văn, Lê Văn Lương</t>
  </si>
  <si>
    <t xml:space="preserve"> Hancis CT3_ĐN2 - Trung Văn</t>
  </si>
  <si>
    <t xml:space="preserve">  Hancis CT3_ĐN3 - Trung Văn</t>
  </si>
  <si>
    <t>Hapulico Complex 17T1</t>
  </si>
  <si>
    <t>Hapulico Complex 17T2</t>
  </si>
  <si>
    <t>Hapulico Complex 21T1</t>
  </si>
  <si>
    <t>Hapulico Complex 21T2</t>
  </si>
  <si>
    <t>Hapulico Complex 24T</t>
  </si>
  <si>
    <t>TT Thuốc</t>
  </si>
  <si>
    <t>Hapulico Medical Centre</t>
  </si>
  <si>
    <t>HCM CC249A Thụy Khuê  Apartment lắp sảnh B1</t>
  </si>
  <si>
    <t>HCM CC249A Thụy Khuê 0 Office lắp sảnh B1</t>
  </si>
  <si>
    <t>HH2 Bắc Hà ĐN1</t>
  </si>
  <si>
    <t xml:space="preserve">Lô HH2, Khu Đô Thị Phùng Khoang, đường Lê Văn Lương kéo dài. </t>
  </si>
  <si>
    <t>HH2 Bắc Hà ĐN2</t>
  </si>
  <si>
    <t>Số 1 Thái Bình</t>
  </si>
  <si>
    <t>Lake view Building</t>
  </si>
  <si>
    <t>D10  Giảng Võ</t>
  </si>
  <si>
    <t>treo sảnh thang máy tầng 1.</t>
  </si>
  <si>
    <t>Lucky Building</t>
  </si>
  <si>
    <t>M3M4</t>
  </si>
  <si>
    <t>91 Nguyễn Chí Thanh</t>
  </si>
  <si>
    <t>Trong thang máy. Vào sảnh chính rẽ tay phải, đi hết hành lang đến thang máy</t>
  </si>
  <si>
    <t xml:space="preserve">M5 Tower </t>
  </si>
  <si>
    <t>93 Nguyễn Chí Thanh</t>
  </si>
  <si>
    <t>Minexport Building</t>
  </si>
  <si>
    <t>28 Bà Triệu (Ngã tư Bà Triệu – Hai Bà Trưng)</t>
  </si>
  <si>
    <t>Nam Cường  Cổ Nhuế CT3-Block A ( Atlas)</t>
  </si>
  <si>
    <t>Khu đô thị Nam Cường, Cổ Nhuế</t>
  </si>
  <si>
    <t xml:space="preserve"> KĐT Nam Cường, Dương Nội  </t>
  </si>
  <si>
    <t>Pacific builing</t>
  </si>
  <si>
    <t>Số 2, Đại Cồ Việt</t>
  </si>
  <si>
    <t>Phú Gia Residence</t>
  </si>
  <si>
    <t xml:space="preserve">số 3 Nguyễn Huy Tưởng </t>
  </si>
  <si>
    <t>Rainbow Apartment</t>
  </si>
  <si>
    <t>Lô B CQ1 KD9T Văn Quán</t>
  </si>
  <si>
    <t>Rainbow Office</t>
  </si>
  <si>
    <t>Rose Grand Building</t>
  </si>
  <si>
    <t>170 Ngọc Khánh</t>
  </si>
  <si>
    <t xml:space="preserve">Syrena Tower(Fraser Suite) </t>
  </si>
  <si>
    <t>51 Xuân Dịêu, Tây Hồ</t>
  </si>
  <si>
    <t>không QC hàng không, BĐS</t>
  </si>
  <si>
    <t>181 Nguyễn Lương Bằng</t>
  </si>
  <si>
    <t>Ko treo bank trừ techcombank.</t>
  </si>
  <si>
    <t xml:space="preserve"> số 1 Đỗ Hành</t>
  </si>
  <si>
    <t>không QC ngân hàng trừ BIDV.</t>
  </si>
  <si>
    <t xml:space="preserve"> Bộ kế hoạch và Đầu tư</t>
  </si>
  <si>
    <t xml:space="preserve">Lô D25 đường Tôn Thất Thuyết, Khu Đô Thị Mới Cầu Giấy </t>
  </si>
  <si>
    <t>ngõ 164 Khuất Duy Tiến</t>
  </si>
  <si>
    <t>Tòa nhà Quang Minh (Song Kim)</t>
  </si>
  <si>
    <t>278 Thụy Khuê</t>
  </si>
  <si>
    <t>Sảnh hầm H1,H2.</t>
  </si>
  <si>
    <t>Sảnh H1.</t>
  </si>
  <si>
    <t>Tòa nhà Thủy Lợi_ Hà Đông CC</t>
  </si>
  <si>
    <t>28A Lê Trọng Tấn</t>
  </si>
  <si>
    <t>Tòa nhà Thủy Lợi_ Hà Đông VP</t>
  </si>
  <si>
    <t>Udic</t>
  </si>
  <si>
    <t>Vân Nam Building Block B</t>
  </si>
  <si>
    <t>27 Đường Láng, Đống Đa, Hà Nội</t>
  </si>
  <si>
    <t>VP Viện Hàn Lâm Khoa Học Xã Hội Việt Nam</t>
  </si>
  <si>
    <t>1 Liễu Giai</t>
  </si>
  <si>
    <t>Vapa Building</t>
  </si>
  <si>
    <t>Lô D25, Tôn Thất Thuyết</t>
  </si>
  <si>
    <t>VG Buiding</t>
  </si>
  <si>
    <t>235 Nguyễn Trãi</t>
  </si>
  <si>
    <t>Việt Hải Building (lắp ngoài sảnh hầm B1)</t>
  </si>
  <si>
    <t>Lô C2, Duy Tân, p. Dịch Vọng Hậu</t>
  </si>
  <si>
    <t>Vietin bank Đội Cấn</t>
  </si>
  <si>
    <t>Viettinbank Hoàn kiếm</t>
  </si>
  <si>
    <t>Không BĐS co logo ngan hang tren mq và trang sức</t>
  </si>
  <si>
    <t>Viện Hàn Lâm Khoa Học và Công Nghệ Việt Nam</t>
  </si>
  <si>
    <t>671 Hoàng Hoa Thám</t>
  </si>
  <si>
    <t>VN Direct</t>
  </si>
  <si>
    <t>VQS Building</t>
  </si>
  <si>
    <t>Xuân Thủy Landmark  Apartment A</t>
  </si>
  <si>
    <t>Xuân Thủy Landmark  Apartment B</t>
  </si>
  <si>
    <t>290 Nguyễn Trãi,</t>
  </si>
  <si>
    <t>338 Phố Huế</t>
  </si>
  <si>
    <t>Khu đô thị Nam Thăng Long</t>
  </si>
  <si>
    <t>Chung cư VOV  CT2_DNA</t>
  </si>
  <si>
    <t xml:space="preserve">Lương Thế Vinh kéo dài, Mễ trì </t>
  </si>
  <si>
    <t>Chung cư VOV CT2_DNB</t>
  </si>
  <si>
    <t>Chung cư VOV CT2_C1</t>
  </si>
  <si>
    <t>Chung cư VOV CT2_C2</t>
  </si>
  <si>
    <t>Chung cư VOV CT2_D1</t>
  </si>
  <si>
    <t>Chung cư VOV CT2_D2</t>
  </si>
  <si>
    <t>Rainbow Bắc  Linh Đàm khu X2</t>
  </si>
  <si>
    <t>Khu đô thị Bắc Linh Đàm</t>
  </si>
  <si>
    <t>Vietfracht building</t>
  </si>
  <si>
    <t>73 Lò Đúc</t>
  </si>
  <si>
    <t>2DF trong 1 thang máy.</t>
  </si>
  <si>
    <t xml:space="preserve">Newtaco Building </t>
  </si>
  <si>
    <t>Nam Hải Lake View</t>
  </si>
  <si>
    <t>Lô 01-9A-Khu Đô Thị Vĩnh Hoàng</t>
  </si>
  <si>
    <t>Viện vật liệu xây dựng</t>
  </si>
  <si>
    <t xml:space="preserve"> The Sixty Eight Building</t>
  </si>
  <si>
    <t>68 Nguyễn Du</t>
  </si>
  <si>
    <t>TT Hội Nghị Công Đoàn</t>
  </si>
  <si>
    <t>1A Yết Kiêu</t>
  </si>
  <si>
    <t>Tổng Cục Đường Bộ Việt Nam</t>
  </si>
  <si>
    <t>Ô D20 Tôn Thất Thuyết Khu ĐTM CG</t>
  </si>
  <si>
    <t xml:space="preserve">Star Tower </t>
  </si>
  <si>
    <t>KĐM Cầu Giấy</t>
  </si>
  <si>
    <t>Sakura</t>
  </si>
  <si>
    <t>47 Vũ Trọng Phụng</t>
  </si>
  <si>
    <t>Keangnam Parking</t>
  </si>
  <si>
    <t>Viễn Đông Building</t>
  </si>
  <si>
    <t>36 Hoang Cau</t>
  </si>
  <si>
    <t>Vườn Xuân Block B</t>
  </si>
  <si>
    <t>72 Nguyễn Chí Thanh</t>
  </si>
  <si>
    <t>326 Lê Trọng Tấn, Thanh Xuân, Hà Nội</t>
  </si>
  <si>
    <t>Kho Bạc Nhà Nước Ba Đình</t>
  </si>
  <si>
    <t>Số 8-Kim mã Thượng, Ba Đình</t>
  </si>
  <si>
    <t>Ecohome 1 - E1A</t>
  </si>
  <si>
    <t>Tân Xuân, Đông Ngạc</t>
  </si>
  <si>
    <t>Ecohome 1 - E1B</t>
  </si>
  <si>
    <t>Ecohome 1 - E2</t>
  </si>
  <si>
    <t>Ecohome 1 - E3A</t>
  </si>
  <si>
    <t>Ecohome 1- E3B</t>
  </si>
  <si>
    <t>Ecohome 1 - E4</t>
  </si>
  <si>
    <t>Ecohome 2 - C1A</t>
  </si>
  <si>
    <t>Trong 3 thang máy</t>
  </si>
  <si>
    <t>Ecohome 2 - C1B</t>
  </si>
  <si>
    <t>Ecohome 2 - C2A</t>
  </si>
  <si>
    <t>Ecohome 2 - C2B</t>
  </si>
  <si>
    <t>Rice City Nam – Linh Đàm</t>
  </si>
  <si>
    <t xml:space="preserve">Chung cư 137 Nguyễn Ngọc Vũ </t>
  </si>
  <si>
    <t>137 Nguyễn Ngọc Vũ</t>
  </si>
  <si>
    <t>Trong 2 thang máy</t>
  </si>
  <si>
    <t>Parkview Residence H</t>
  </si>
  <si>
    <t>Lê Trọng Tấn</t>
  </si>
  <si>
    <t>Trong 1 thang khách</t>
  </si>
  <si>
    <t>Parkview Residence J</t>
  </si>
  <si>
    <t>Parkview Residence K</t>
  </si>
  <si>
    <t xml:space="preserve">Viện chiến lược Bộ Kế Hoạch và Đầu tư Block 1 </t>
  </si>
  <si>
    <t xml:space="preserve">65 Văn Miếu </t>
  </si>
  <si>
    <t xml:space="preserve">Ba Đình </t>
  </si>
  <si>
    <t>Viện chiến lược Bộ Kế Hoạch và Đầu tư Block 2</t>
  </si>
  <si>
    <t xml:space="preserve">Liên Đoàn Vật Lý Địa Chất </t>
  </si>
  <si>
    <t>số 1, ngõ 95 Chiến Thắng</t>
  </si>
  <si>
    <t xml:space="preserve">Thanh Xuân </t>
  </si>
  <si>
    <t>Ruby Tower Block A</t>
  </si>
  <si>
    <t>Ngõ 51 Trần Điền</t>
  </si>
  <si>
    <t>Ruby Tower Block B</t>
  </si>
  <si>
    <t>Xuân Đỉnh CT1</t>
  </si>
  <si>
    <t>Đỗ Nhuận - Xuân Đỉnh</t>
  </si>
  <si>
    <t>Cona 18 NC1</t>
  </si>
  <si>
    <t>Cona 18 NC2</t>
  </si>
  <si>
    <t>BIDV Quang Trung</t>
  </si>
  <si>
    <t>197 Quang Trung</t>
  </si>
  <si>
    <t>Đoàn Văn Công BĐBP</t>
  </si>
  <si>
    <t>143 Trần Phú</t>
  </si>
  <si>
    <t>Hoàng Ngân Plaza Office</t>
  </si>
  <si>
    <t>125 Hoàng Ngân</t>
  </si>
  <si>
    <t>Hoàng Ngân Plaza Arpartment</t>
  </si>
  <si>
    <t>Hoàng Cầu CT3 Block A</t>
  </si>
  <si>
    <t>Ngõ 30 Mai Anh Tuấn</t>
  </si>
  <si>
    <t>Hoàng Cầu CT3 Block B</t>
  </si>
  <si>
    <t>Xuân Phương Residence</t>
  </si>
  <si>
    <t>Trần Hữu Dục</t>
  </si>
  <si>
    <t xml:space="preserve">Tòa Nhà Lô E - Inply </t>
  </si>
  <si>
    <t xml:space="preserve">Lô E Yên Hòa </t>
  </si>
  <si>
    <t>Hateco Hoàng Mai A2</t>
  </si>
  <si>
    <t>Hateco Hoàng Mai B2</t>
  </si>
  <si>
    <t>Geleximco Gemek Tower - Block A</t>
  </si>
  <si>
    <t>KĐT Thiên Đường Bảo Sơn-An Khánh</t>
  </si>
  <si>
    <t>Geleximco Gemek Tower - Block B</t>
  </si>
  <si>
    <t>Geleximco Gemek Tower - Block C</t>
  </si>
  <si>
    <t>Xuân Phương Residen Block A</t>
  </si>
  <si>
    <t>Xuân Phương</t>
  </si>
  <si>
    <t>02 DF26 trong 1 thang máy</t>
  </si>
  <si>
    <t>Xuân Phương Residen Block B</t>
  </si>
  <si>
    <t>Xuân phương</t>
  </si>
  <si>
    <t>Xuân Phương Residen Block C</t>
  </si>
  <si>
    <t xml:space="preserve">Trung Tâm Khí Tượng Thủy Văn Quốc Gia </t>
  </si>
  <si>
    <t xml:space="preserve">Số 8, Pháo Đài Láng, Láng Thượng </t>
  </si>
  <si>
    <t>Viện Kỹ Thuật Nhiệt Đới A12</t>
  </si>
  <si>
    <t xml:space="preserve"> Valencia Block A</t>
  </si>
  <si>
    <t>CT19B KĐT Việt Hưng</t>
  </si>
  <si>
    <t>Việt Hưng</t>
  </si>
  <si>
    <t xml:space="preserve">02 DF 26 trong 01 thang máy
</t>
  </si>
  <si>
    <t>Valencia Block  B</t>
  </si>
  <si>
    <t>Valencia Block  C</t>
  </si>
  <si>
    <t>Cư Xá X1 Hạ Đình</t>
  </si>
  <si>
    <t>Ngõ 140 Nguyễn Xiển</t>
  </si>
  <si>
    <t>2 DF Trong 1 thang máy</t>
  </si>
  <si>
    <t>Usilk 101</t>
  </si>
  <si>
    <t>Tôố Hữu đối diện Nam Cường</t>
  </si>
  <si>
    <t>Usilk 102</t>
  </si>
  <si>
    <t>Bắc Rice city</t>
  </si>
  <si>
    <t xml:space="preserve">KDĐT Linh Đàm </t>
  </si>
  <si>
    <t>Trung Rice city Block A</t>
  </si>
  <si>
    <t>Anland Complex Block B</t>
  </si>
  <si>
    <t>Yên Hòa N01</t>
  </si>
  <si>
    <t>KĐT Yên Hòa</t>
  </si>
  <si>
    <t>Yên Hòa N02</t>
  </si>
  <si>
    <t>Usilk 103 Văn Khê</t>
  </si>
  <si>
    <t xml:space="preserve">KĐT Văn Khê </t>
  </si>
  <si>
    <t>Hà Đông,</t>
  </si>
  <si>
    <t xml:space="preserve"> HOME CT1</t>
  </si>
  <si>
    <t>987 Tam Trinh</t>
  </si>
  <si>
    <t xml:space="preserve"> HOME CT2</t>
  </si>
  <si>
    <t>\ 987 Tam Trinh</t>
  </si>
  <si>
    <t xml:space="preserve">4DF </t>
  </si>
  <si>
    <t>Loại 3</t>
  </si>
  <si>
    <t>A_D Buidling</t>
  </si>
  <si>
    <t>B70B9 Ngõ 72, Trần Thái Tông</t>
  </si>
  <si>
    <t>10 Nguyễn Cơ Thạch, Mỹ ĐÌnh</t>
  </si>
  <si>
    <t>ko treo bank trừ Agribank.</t>
  </si>
  <si>
    <t xml:space="preserve"> Biển Bắc</t>
  </si>
  <si>
    <t>1072 Đê La Thành</t>
  </si>
  <si>
    <t>4SF</t>
  </si>
  <si>
    <t>B 10C Nam Trung Yên</t>
  </si>
  <si>
    <t>Khu ĐTM  Nam Trung Yên, phường Yên Hòa</t>
  </si>
  <si>
    <t xml:space="preserve">B&amp;B building </t>
  </si>
  <si>
    <t>Số 60, Ngõ 850, Đường Láng, Láng Hạ</t>
  </si>
  <si>
    <t xml:space="preserve">Bắc Linh Đàm CT2 </t>
  </si>
  <si>
    <t>Bắc Linh Đàm</t>
  </si>
  <si>
    <t>Bắc Linh Đàm CT3</t>
  </si>
  <si>
    <t>Bắc Linh Đàm CT4A1</t>
  </si>
  <si>
    <t>Bắc Linh Đàm CT4A2</t>
  </si>
  <si>
    <t>Bắc Linh Đàm CT3A - Khu X2</t>
  </si>
  <si>
    <t>Bắc Linh Đàm CT3B - Khu X2</t>
  </si>
  <si>
    <t>Bắc Linh Đàm CT3C - Khu X2</t>
  </si>
  <si>
    <t>Bắc Linh Đàm CT4A- Khu X2</t>
  </si>
  <si>
    <t xml:space="preserve">Bắc Linh Đàm CT4B </t>
  </si>
  <si>
    <t>Bắc Linh Đàm CT4B - Khu X2</t>
  </si>
  <si>
    <t>Bắc Linh Đàm CT4C - Khu X2</t>
  </si>
  <si>
    <t>Bắc Linh Đàm CT5 - Khu X2</t>
  </si>
  <si>
    <t>Bắc Linh Đàm OCT1-ĐN1, Khu X1</t>
  </si>
  <si>
    <t>Bắc Linh Đàm OCT2-ĐN1, Khu X1</t>
  </si>
  <si>
    <t>Bắc Linh Đàm OCT2-ĐN2, Khu X1</t>
  </si>
  <si>
    <t>Bắc Linh Đàm OCT2-ĐN3, Khu X1</t>
  </si>
  <si>
    <t>CC 262 Nguyễn Huy Tưởng  - Block A</t>
  </si>
  <si>
    <t>262 Nguyễn Huy Tưởng</t>
  </si>
  <si>
    <t>CC 262 Nguyễn Huy Tưởng - Block B</t>
  </si>
  <si>
    <t xml:space="preserve">CDS Building </t>
  </si>
  <si>
    <t>61/33 Lạc Trung</t>
  </si>
  <si>
    <t>Cement Building ( công ty xi măng)</t>
  </si>
  <si>
    <t>228 Lê Duẩn</t>
  </si>
  <si>
    <t>Chung cư 15 T1</t>
  </si>
  <si>
    <t>310 Minh Khai</t>
  </si>
  <si>
    <t xml:space="preserve">Chung Cư 195  Đội Cấn </t>
  </si>
  <si>
    <t>195 Đội Cấn</t>
  </si>
  <si>
    <t>Chung cư A2 Hạ Đình</t>
  </si>
  <si>
    <t xml:space="preserve">54 Hạ Đình </t>
  </si>
  <si>
    <t>Chung cư No4B2</t>
  </si>
  <si>
    <t>Dịch Vọng</t>
  </si>
  <si>
    <t>CT3A - ĐN1 Mễ Trì Thượng</t>
  </si>
  <si>
    <t>số 10, Đại Lộ Thăng Long, Mễ Trì Thượng</t>
  </si>
  <si>
    <t>CT3A - ĐN2 Mễ Trì Thượng</t>
  </si>
  <si>
    <t>CT3A - ĐN3 Mễ Trì Thượng</t>
  </si>
  <si>
    <t>CT3B Cụm thang A Mễ Trì Thượng</t>
  </si>
  <si>
    <t>CT3B Cụm thang B Mễ Trì Thượng</t>
  </si>
  <si>
    <t xml:space="preserve">Đắc Phú Buiding </t>
  </si>
  <si>
    <t xml:space="preserve">559 Kim Mã </t>
  </si>
  <si>
    <t>3SF</t>
  </si>
  <si>
    <t xml:space="preserve"> Định Công  CT5-DN1</t>
  </si>
  <si>
    <t>Định Công</t>
  </si>
  <si>
    <t xml:space="preserve"> Định Công  CT5-DN2</t>
  </si>
  <si>
    <t xml:space="preserve">Định Công </t>
  </si>
  <si>
    <t xml:space="preserve"> Định Công  CT6-DN1</t>
  </si>
  <si>
    <t xml:space="preserve"> Định Công  CT6-DN2</t>
  </si>
  <si>
    <t xml:space="preserve">Định Công CT2 - DN1 </t>
  </si>
  <si>
    <t>Định Công CT2 - DN2</t>
  </si>
  <si>
    <t>Đông Dương</t>
  </si>
  <si>
    <t>số 10 ngõ 52 Phạm Hùng</t>
  </si>
  <si>
    <t xml:space="preserve">Hacisco </t>
  </si>
  <si>
    <t>107 Nguyễn Chí Thanh</t>
  </si>
  <si>
    <t xml:space="preserve">Hải Hà building </t>
  </si>
  <si>
    <t>45 Triệu Việt Vương</t>
  </si>
  <si>
    <t>KDT Trung Văn, Lê Văn Lương</t>
  </si>
  <si>
    <t>Hancis CT4 _ĐNA</t>
  </si>
  <si>
    <t>Hancis CT4 _ĐNB</t>
  </si>
  <si>
    <t>Hancis CT4 _ĐNC</t>
  </si>
  <si>
    <t>Hancis CT4 _ĐND</t>
  </si>
  <si>
    <t xml:space="preserve">HD Building </t>
  </si>
  <si>
    <t>57 Trần Quốc Toản</t>
  </si>
  <si>
    <t>Hipt Building</t>
  </si>
  <si>
    <t xml:space="preserve">Irrigation Building </t>
  </si>
  <si>
    <t xml:space="preserve">Làng Quốc Tế Thăng Long B5 </t>
  </si>
  <si>
    <t>Mỹ Đình II - CT1A - ĐN1</t>
  </si>
  <si>
    <t>Mỹ Đình II Từ Liêm</t>
  </si>
  <si>
    <t>Mỹ Đình II - CT1A - ĐN2</t>
  </si>
  <si>
    <t xml:space="preserve">Mỹ Đình II CT2A </t>
  </si>
  <si>
    <t>Mỹ Đình II CT2B</t>
  </si>
  <si>
    <t xml:space="preserve"> Mỹ Đình II CT3A</t>
  </si>
  <si>
    <t xml:space="preserve"> Mỹ Đình II CT3B</t>
  </si>
  <si>
    <t xml:space="preserve"> Mỹ Đình II CT4</t>
  </si>
  <si>
    <t xml:space="preserve"> Mỹ Đình II CT5 - ĐN1</t>
  </si>
  <si>
    <t xml:space="preserve"> Mỹ Đình II CT5 - ĐN2</t>
  </si>
  <si>
    <t xml:space="preserve"> Mỹ Đình II CT5 - ĐN3</t>
  </si>
  <si>
    <t xml:space="preserve"> Mỹ Đình II CT5 - ĐN4</t>
  </si>
  <si>
    <t>Trần Đăng Ninh, Dịch Vọng, Cầu Giấy, HN</t>
  </si>
  <si>
    <t>NO10</t>
  </si>
  <si>
    <t>Bán đảo Linh Đàm</t>
  </si>
  <si>
    <t>NO1A</t>
  </si>
  <si>
    <t>NO1B</t>
  </si>
  <si>
    <t>NO2 - DN1</t>
  </si>
  <si>
    <t>NO2 - DN2</t>
  </si>
  <si>
    <t>NO3</t>
  </si>
  <si>
    <t>NO4A</t>
  </si>
  <si>
    <t>NO4B</t>
  </si>
  <si>
    <t>NO5</t>
  </si>
  <si>
    <t>NO6A</t>
  </si>
  <si>
    <t>NO6B</t>
  </si>
  <si>
    <t>NO7A</t>
  </si>
  <si>
    <t>NO7B</t>
  </si>
  <si>
    <t>NO8</t>
  </si>
  <si>
    <t>NO9A</t>
  </si>
  <si>
    <t>NO9B</t>
  </si>
  <si>
    <t xml:space="preserve">Philosophy Building </t>
  </si>
  <si>
    <t>SDC building</t>
  </si>
  <si>
    <t>Seaprodex</t>
  </si>
  <si>
    <t>20 Láng Hạ</t>
  </si>
  <si>
    <t>Sico tower</t>
  </si>
  <si>
    <t>Đường Phạm Hùng</t>
  </si>
  <si>
    <t>Smart Building</t>
  </si>
  <si>
    <t>Số 10 Hoa Lư</t>
  </si>
  <si>
    <t xml:space="preserve"> Số 10 Hoa Lư</t>
  </si>
  <si>
    <t>Sông Đà 9 - Mỹ Đình</t>
  </si>
  <si>
    <t xml:space="preserve">Tân Thái Bình Dương </t>
  </si>
  <si>
    <t>73 Lý Nam Đế</t>
  </si>
  <si>
    <t>2SF</t>
  </si>
  <si>
    <t>Tòa nhà 130 Đốc Ngữ_ DN1</t>
  </si>
  <si>
    <t>Tòa nhà 130 Đốc Ngữ_ DN2</t>
  </si>
  <si>
    <t>Toà nhà 133 Thái Hà</t>
  </si>
  <si>
    <t>133 Thái Hà</t>
  </si>
  <si>
    <t>Tòa nhà 27 Hàng Bài (Southem Bank)</t>
  </si>
  <si>
    <t>27 Hàng Bài</t>
  </si>
  <si>
    <t>Tòa nhà 32 Nguyến Thái Học</t>
  </si>
  <si>
    <t>32 Nguyễn Thái Học</t>
  </si>
  <si>
    <t>Tòa nhà Bảo Tàng HCM</t>
  </si>
  <si>
    <t>381 Đội Cấn, Liễu Giai</t>
  </si>
  <si>
    <t xml:space="preserve">Tòa nhà VIB </t>
  </si>
  <si>
    <t>12 Hoàng Cầu</t>
  </si>
  <si>
    <t>ko treo bank trừ VIB, không treo mỹ phẩm</t>
  </si>
  <si>
    <t xml:space="preserve"> Văn phòng Kailash </t>
  </si>
  <si>
    <t>Lô B21 số 72 Trần Thái Tông</t>
  </si>
  <si>
    <t>Viettinbank building</t>
  </si>
  <si>
    <t>Ko BĐS co logo ngan hang tren mq và trang sức</t>
  </si>
  <si>
    <t>VOV Building</t>
  </si>
  <si>
    <t>41, 43 Bà Triệu</t>
  </si>
  <si>
    <t>Sudico CT1 - D1</t>
  </si>
  <si>
    <t>Mỹ Đình - Đường Phạm Hùng</t>
  </si>
  <si>
    <t>6DF,3SF</t>
  </si>
  <si>
    <t>Sudico CT1_ T1</t>
  </si>
  <si>
    <t>1DF, 1SF</t>
  </si>
  <si>
    <t>Sudico CT1_T2</t>
  </si>
  <si>
    <t>Sudico CT1_T3</t>
  </si>
  <si>
    <t>2DF, 2SF</t>
  </si>
  <si>
    <t>Sudico CT1_T4</t>
  </si>
  <si>
    <t>Sudico CT1_T5</t>
  </si>
  <si>
    <t>Sudico CT1_T6</t>
  </si>
  <si>
    <t>Sudico CT1_T7</t>
  </si>
  <si>
    <t>Sudico CT6_D1</t>
  </si>
  <si>
    <t>1DF, 3SF</t>
  </si>
  <si>
    <t>Sudico CT6_D2</t>
  </si>
  <si>
    <t>1DF. 2SF</t>
  </si>
  <si>
    <t>Sudico CT6_D3</t>
  </si>
  <si>
    <t>Sudico CT6_D4</t>
  </si>
  <si>
    <t>2DF. 1SF</t>
  </si>
  <si>
    <t>Sudico CT9_D1</t>
  </si>
  <si>
    <t>Sudico CT9_D2</t>
  </si>
  <si>
    <t>Sudico CT9_D3</t>
  </si>
  <si>
    <t xml:space="preserve">Sudico CT9_D4 </t>
  </si>
  <si>
    <t>Sudico CT5_T1 (Mỹ Đình, Từ Liêm, HN)</t>
  </si>
  <si>
    <t>Sudico CT5_T2 (Mỹ Đình, Từ Liêm, HN)</t>
  </si>
  <si>
    <t>Sudico CT5_T3 (Mỹ Đình, Từ Liêm, HN)</t>
  </si>
  <si>
    <t>Sudico CT5_T4 (Mỹ Đình, Từ Liêm, HN)</t>
  </si>
  <si>
    <t>Sudico CT5_T5 (Mỹ Đình, Từ Liêm, HN)</t>
  </si>
  <si>
    <t>Sudico CT5_T6 (Mỹ Đình, Từ Liêm, HN)</t>
  </si>
  <si>
    <t>Sudico CT5_T7 (Mỹ Đình, Từ Liêm, HN)</t>
  </si>
  <si>
    <t>Sudico CT5_T8 (Mỹ Đình, Từ Liêm, HN)</t>
  </si>
  <si>
    <t>Sudico CT5_T9 (Mỹ Đình, Từ Liêm, HN)</t>
  </si>
  <si>
    <t>Sudico CT5_T10 (Mỹ Đình, Từ Liêm, HN)</t>
  </si>
  <si>
    <t>Sudico CT5_T11 (Mỹ Đình, Từ Liêm, HN)</t>
  </si>
  <si>
    <t>Sudico CT5_T12 (Mỹ Đình, Từ Liêm, HN)</t>
  </si>
  <si>
    <t>Sudico CT4_T1  (Mỹ Đình, Từ Liêm, HN)</t>
  </si>
  <si>
    <t>Sudico CT4_T2 (Mỹ Đình, Từ Liêm, HN)</t>
  </si>
  <si>
    <t>Sudico CT4_T3 (Mỹ Đình, Từ Liêm, HN)</t>
  </si>
  <si>
    <t>Sudico CT4_T4 (Mỹ Đình, Từ Liêm, HN)</t>
  </si>
  <si>
    <t>Sudico CT4_T5 (Mỹ Đình, Từ Liêm, HN)</t>
  </si>
  <si>
    <t>Sudico CT4_T6 (Mỹ Đình, Từ Liêm, HN)</t>
  </si>
  <si>
    <t>Sudico CT4_T7 (Mỹ Đình, Từ Liêm, HN)</t>
  </si>
  <si>
    <t>Sudico CT4_T8 (Mỹ Đình, Từ Liêm, HN)</t>
  </si>
  <si>
    <t>Sudico CT4_T9 (Mỹ Đình, Từ Liêm, HN)</t>
  </si>
  <si>
    <t>Sudico CT4_T10 (Mỹ Đình, Từ Liêm, HN)</t>
  </si>
  <si>
    <t>Sudico CT4_T11 (Mỹ Đình, Từ Liêm, HN)</t>
  </si>
  <si>
    <t>Sudico CT4_T12 (Mỹ Đình, Từ Liêm, HN)</t>
  </si>
  <si>
    <t>Ecopark C1</t>
  </si>
  <si>
    <t>Chung cư Logico 19</t>
  </si>
  <si>
    <t>3DF/2 thang</t>
  </si>
  <si>
    <t>CT1 -  KĐT Tây Mỗ</t>
  </si>
  <si>
    <t>Hữu Hưng</t>
  </si>
  <si>
    <t>CT2 -  KĐT Tây Mỗ</t>
  </si>
  <si>
    <t xml:space="preserve"> CC </t>
  </si>
  <si>
    <t>39C, Hai Bà Trưng</t>
  </si>
  <si>
    <t xml:space="preserve"> Trong 1 thang máy </t>
  </si>
  <si>
    <t xml:space="preserve"> 2DF </t>
  </si>
  <si>
    <t xml:space="preserve">Phố Đỗ Nhuận </t>
  </si>
  <si>
    <t xml:space="preserve">VP&amp;CC </t>
  </si>
  <si>
    <t>Tòa nhà Cienco 5 - M1A</t>
  </si>
  <si>
    <t>Trong 1 thang máy giữa</t>
  </si>
  <si>
    <t>Tòa nhà Cienco 5 - M1B</t>
  </si>
  <si>
    <t>Tòa nhà Cienco 5 - M1C</t>
  </si>
  <si>
    <t>Trong 3 thang máy giữa</t>
  </si>
  <si>
    <t>Mễ Trì Hạ CT3 -2</t>
  </si>
  <si>
    <t xml:space="preserve">Mễ Trì Hạ </t>
  </si>
  <si>
    <t>Mễ Trì Hạ CT3 -3</t>
  </si>
  <si>
    <t>Khu Đô Thị Mễ Trì Hạ</t>
  </si>
  <si>
    <t>Tòa Nhà CT1A</t>
  </si>
  <si>
    <t xml:space="preserve">KĐT Văn Quán </t>
  </si>
  <si>
    <t>Tòa Nhà CT1B</t>
  </si>
  <si>
    <t>Tòa Nhà CT7A</t>
  </si>
  <si>
    <t>Tòa Nhà CT7B</t>
  </si>
  <si>
    <t xml:space="preserve">CT4-1 Mễ Trì </t>
  </si>
  <si>
    <t xml:space="preserve">Văn phòng Bộ kế hoạch và đầu tư Block B </t>
  </si>
  <si>
    <t xml:space="preserve">số 6 Hoàng Diệu </t>
  </si>
  <si>
    <t xml:space="preserve">Văn phòng Bộ kế hoạch và đầu tư Block D </t>
  </si>
  <si>
    <t>Viện Địa Vật Lý Biển A27</t>
  </si>
  <si>
    <t>Toà nhà in xuất bản Bản Đồ</t>
  </si>
  <si>
    <t>Tòa nhà 160 Nguyễn Xiển</t>
  </si>
  <si>
    <t>160 Nguyễn Xiển</t>
  </si>
  <si>
    <t>Trường đào tạo cán bộ Vietinbank  nhà Hiệu bộ</t>
  </si>
  <si>
    <t>Trường đào tạo cán bộ Vietinbank  nhà Thực Hành</t>
  </si>
  <si>
    <t>Tòa nhà 200 Nguyễn Lương Bằng</t>
  </si>
  <si>
    <t>200 Nguyễn Lương Bằng</t>
  </si>
  <si>
    <t xml:space="preserve">CC Lô 3B Trường Chinh </t>
  </si>
  <si>
    <t>Trường Chinh ,HN</t>
  </si>
  <si>
    <t>Chung cư 25 Vũ Ngọc Phan</t>
  </si>
  <si>
    <t>Chung cư Đặng Xá _A1D1</t>
  </si>
  <si>
    <t>Chung cư Đặng xá _A1D2</t>
  </si>
  <si>
    <t>Chung cư Đặng xá _A1D3</t>
  </si>
  <si>
    <t>Chung cư Đặng xá _A2D1</t>
  </si>
  <si>
    <t>Chung cư Đặng xá _A2D2</t>
  </si>
  <si>
    <t>Chung cư Đặng xá _A2D3</t>
  </si>
  <si>
    <t>Chung cư Đặng xá _A3D1</t>
  </si>
  <si>
    <t>Chung cư Đặng xá _A3D2</t>
  </si>
  <si>
    <t>Chung cư Đặng xá _C1D4</t>
  </si>
  <si>
    <t>Chung cư Đặng xá _C2D4</t>
  </si>
  <si>
    <t>Chung cư Đặng xá _CT1</t>
  </si>
  <si>
    <t>Chung cư Đặng xá _CT2</t>
  </si>
  <si>
    <t>Chung cư Đặng xá _CT3</t>
  </si>
  <si>
    <t>Chung cư Đặng xá _CT4</t>
  </si>
  <si>
    <t>Chung cư Đặng xá _CT5</t>
  </si>
  <si>
    <t>Chung cư Đặng xá _CT6 DNA</t>
  </si>
  <si>
    <t>Chung cư Đặng xá _CT6 DNB</t>
  </si>
  <si>
    <t>Chung cư Đặng xá _D5 DNA</t>
  </si>
  <si>
    <t>Chung cư Đặng xá _D5 DNB</t>
  </si>
  <si>
    <t>Chung cư Đặng xá _D6 DNA</t>
  </si>
  <si>
    <t>Chung cư Đặng xá _D6 DNB</t>
  </si>
  <si>
    <t>Chung cư Đặng xá _D7 DNA</t>
  </si>
  <si>
    <t>Chung cư Đặng xá _D7 DNB</t>
  </si>
  <si>
    <t>Chung cư Đặng xá _D8 DNA</t>
  </si>
  <si>
    <t>Chung cư Đặng xá _D8 DNB</t>
  </si>
  <si>
    <t>Chung cư Đặng xá _D9 DNA</t>
  </si>
  <si>
    <t>Chung cư Đặng xá _D9 DNB</t>
  </si>
  <si>
    <t xml:space="preserve">Contresxim CT4 - 5 </t>
  </si>
  <si>
    <t>Trung Kính, Yên Hoà</t>
  </si>
  <si>
    <t>Contresxim HH2</t>
  </si>
  <si>
    <t xml:space="preserve">Chung cư An Lạc  Nhà A </t>
  </si>
  <si>
    <t>Mỹ Đình I</t>
  </si>
  <si>
    <t>Chung cư An Lạc  Nhà B</t>
  </si>
  <si>
    <t xml:space="preserve">E3 - DN1 Trung Yên </t>
  </si>
  <si>
    <t>Trung Yên</t>
  </si>
  <si>
    <t>6SF</t>
  </si>
  <si>
    <t xml:space="preserve">E3 - DN2 Trung Yên </t>
  </si>
  <si>
    <t xml:space="preserve"> Mỹ Đình I -  Nhà B1</t>
  </si>
  <si>
    <t xml:space="preserve"> Mỹ Đình I -  Nhà B2</t>
  </si>
  <si>
    <t xml:space="preserve"> Mỹ Đình I -  Nhà B3</t>
  </si>
  <si>
    <t xml:space="preserve"> Mỹ Đình I -  Nhà B4</t>
  </si>
  <si>
    <t xml:space="preserve"> Mỹ Đình I -  Nhà B5</t>
  </si>
  <si>
    <t xml:space="preserve"> Mỹ Đình I -  Nhà B6</t>
  </si>
  <si>
    <t xml:space="preserve"> Mỹ Đình I -  Nhà C1</t>
  </si>
  <si>
    <t xml:space="preserve"> Mỹ Đình I -  Nhà C2</t>
  </si>
  <si>
    <t xml:space="preserve"> Mỹ Đình I -  Nhà C3</t>
  </si>
  <si>
    <t xml:space="preserve"> Mỹ Đình I -  Nhà C4</t>
  </si>
  <si>
    <t xml:space="preserve"> Mỹ Đình I -  Nhà C5</t>
  </si>
  <si>
    <t xml:space="preserve"> Mỹ Đình I -  Nhà C6A</t>
  </si>
  <si>
    <t xml:space="preserve"> Mỹ Đình I -  Nhà C6B</t>
  </si>
  <si>
    <t xml:space="preserve"> Mỹ Đình I -  Nhà C7</t>
  </si>
  <si>
    <t>Sông Đà Nhân Chính</t>
  </si>
  <si>
    <t>Nhân Chính</t>
  </si>
  <si>
    <t>1SF</t>
  </si>
  <si>
    <t>Vinaconex  Nhà B</t>
  </si>
  <si>
    <t>Vinaconex  Nhà D</t>
  </si>
  <si>
    <t>V1</t>
  </si>
  <si>
    <t>V2</t>
  </si>
  <si>
    <t>V3</t>
  </si>
  <si>
    <t>D10</t>
  </si>
  <si>
    <t>D12</t>
  </si>
  <si>
    <t>D14</t>
  </si>
  <si>
    <t>DANH SÁCH CÁC TÒA NHÀ QUẢNG CÁO FRAME TẠI CÁC TỈNH</t>
  </si>
  <si>
    <t>PHÂN LOẠI TÒA NHÀ</t>
  </si>
  <si>
    <t>Tỉnh</t>
  </si>
  <si>
    <t>TỔNG FRAME</t>
  </si>
  <si>
    <t>THỜI GIAN 
(Tuần)</t>
  </si>
  <si>
    <t>Loại I</t>
  </si>
  <si>
    <t xml:space="preserve">Vincom Mega Mall Hạ Long </t>
  </si>
  <si>
    <t>Thành phố Hạ Long</t>
  </si>
  <si>
    <t xml:space="preserve"> Quảng Ninh</t>
  </si>
  <si>
    <t>Đường Thái Bình, TP. Thái Bình</t>
  </si>
  <si>
    <t>Trong thang máy khách</t>
  </si>
  <si>
    <t xml:space="preserve">27 Trần Phú, P. Điện Biên, </t>
  </si>
  <si>
    <t>Trần Phú</t>
  </si>
  <si>
    <t>Nha Trang</t>
  </si>
  <si>
    <t>Vincom Plaza  Bảo Lộc</t>
  </si>
  <si>
    <t>TP Bảo Lộc</t>
  </si>
  <si>
    <t>Lâm Đồng</t>
  </si>
  <si>
    <t>Vincom Plaza Tân An - Long An</t>
  </si>
  <si>
    <t>Hùng Vương- P2 - TP Tân An</t>
  </si>
  <si>
    <t>Long An</t>
  </si>
  <si>
    <r>
      <t xml:space="preserve">CÔNG TY CỔ PHẦN TRUYỀN THÔNG THƯƠNG HIỆU VIỆT NAM
</t>
    </r>
    <r>
      <rPr>
        <i/>
        <sz val="12"/>
        <rFont val="Times New Roman"/>
        <family val="1"/>
      </rPr>
      <t>P3107 Tòa nhà FLC Complex, 36 Phạm Hùng, Nam Từ Liêm, Hà Nội
website: https://quangcaothangmay.vn</t>
    </r>
  </si>
  <si>
    <t xml:space="preserve">Người nhận : </t>
  </si>
  <si>
    <t xml:space="preserve">Địa chỉ: </t>
  </si>
  <si>
    <t>Nội dung : Dịch vụ quảng cáo frame</t>
  </si>
  <si>
    <t>Điện thoại: 02466 89 7777 - 098 145 8866 (zalo) - Skype: quy171</t>
  </si>
  <si>
    <t>Mail: contact@brandcom.vn</t>
  </si>
  <si>
    <t>Kính gửi:  CÔNG TY</t>
  </si>
  <si>
    <r>
      <rPr>
        <b/>
        <i/>
        <sz val="12"/>
        <color indexed="10"/>
        <rFont val="Times New Roman"/>
        <family val="1"/>
      </rPr>
      <t>(*)</t>
    </r>
    <r>
      <rPr>
        <b/>
        <i/>
        <sz val="12"/>
        <rFont val="Times New Roman"/>
        <family val="1"/>
      </rPr>
      <t>List danh sách các tòa nhà update hàng tuần, liên hệ để nhận danh sách tòa mới nhất</t>
    </r>
  </si>
  <si>
    <r>
      <rPr>
        <b/>
        <i/>
        <sz val="12"/>
        <color indexed="10"/>
        <rFont val="Times New Roman"/>
        <family val="1"/>
      </rPr>
      <t>(*)</t>
    </r>
    <r>
      <rPr>
        <b/>
        <i/>
        <sz val="12"/>
        <rFont val="Times New Roman"/>
        <family val="1"/>
      </rPr>
      <t xml:space="preserve">Liên hệ </t>
    </r>
    <r>
      <rPr>
        <b/>
        <i/>
        <sz val="12"/>
        <color indexed="10"/>
        <rFont val="Times New Roman"/>
        <family val="1"/>
      </rPr>
      <t xml:space="preserve">nhận chiết khấu </t>
    </r>
    <r>
      <rPr>
        <b/>
        <i/>
        <sz val="12"/>
        <color indexed="8"/>
        <rFont val="Times New Roman"/>
        <family val="1"/>
      </rPr>
      <t>tốt nhất</t>
    </r>
    <r>
      <rPr>
        <b/>
        <i/>
        <sz val="12"/>
        <rFont val="Times New Roman"/>
        <family val="1"/>
      </rPr>
      <t xml:space="preserve"> và </t>
    </r>
    <r>
      <rPr>
        <b/>
        <i/>
        <sz val="12"/>
        <color indexed="10"/>
        <rFont val="Times New Roman"/>
        <family val="1"/>
      </rPr>
      <t>chương trình khuyến mai</t>
    </r>
    <r>
      <rPr>
        <b/>
        <i/>
        <sz val="12"/>
        <rFont val="Times New Roman"/>
        <family val="1"/>
      </rPr>
      <t xml:space="preserve"> theo từng thời điểm </t>
    </r>
  </si>
  <si>
    <t>DANH SÁCH CÁC TÒA NHÀ QUẢNG CÁO FRAME TẠI HÀ NỘI 2019</t>
  </si>
  <si>
    <t>Update 01/06/2019</t>
  </si>
</sst>
</file>

<file path=xl/styles.xml><?xml version="1.0" encoding="utf-8"?>
<styleSheet xmlns="http://schemas.openxmlformats.org/spreadsheetml/2006/main">
  <numFmts count="3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₫&quot;#,##0;\-&quot;₫&quot;#,##0"/>
    <numFmt numFmtId="173" formatCode="&quot;₫&quot;#,##0;[Red]\-&quot;₫&quot;#,##0"/>
    <numFmt numFmtId="174" formatCode="&quot;₫&quot;#,##0.00;\-&quot;₫&quot;#,##0.00"/>
    <numFmt numFmtId="175" formatCode="&quot;₫&quot;#,##0.00;[Red]\-&quot;₫&quot;#,##0.00"/>
    <numFmt numFmtId="176" formatCode="_-&quot;₫&quot;* #,##0_-;\-&quot;₫&quot;* #,##0_-;_-&quot;₫&quot;* &quot;-&quot;_-;_-@_-"/>
    <numFmt numFmtId="177" formatCode="_-* #,##0_-;\-* #,##0_-;_-* &quot;-&quot;_-;_-@_-"/>
    <numFmt numFmtId="178" formatCode="_-&quot;₫&quot;* #,##0.00_-;\-&quot;₫&quot;* #,##0.00_-;_-&quot;₫&quot;* &quot;-&quot;??_-;_-@_-"/>
    <numFmt numFmtId="179" formatCode="_-* #,##0.00_-;\-* #,##0.00_-;_-* &quot;-&quot;??_-;_-@_-"/>
    <numFmt numFmtId="180" formatCode="_(* #,##0\ \ \ _);_(* \(#,##0\ \ \ \);_(* &quot;&quot;??_);_(@_)"/>
    <numFmt numFmtId="181" formatCode="_(* #,##0_);_(* \(#,##0\);_(* &quot;-&quot;??_);_(@_)"/>
    <numFmt numFmtId="182" formatCode="[$-409]dddd\,\ mmmm\ d\,\ yyyy"/>
    <numFmt numFmtId="183" formatCode="[$-409]h:mm:ss\ AM/PM"/>
    <numFmt numFmtId="184" formatCode="_(* #,##0.0_);_(* \(#,##0.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-* #,##0\ _₫_-;\-* #,##0\ _₫_-;_-* &quot;-&quot;??\ _₫_-;_-@_-"/>
  </numFmts>
  <fonts count="78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宋体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Arial"/>
      <family val="2"/>
    </font>
    <font>
      <sz val="11"/>
      <color indexed="14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2"/>
      <color indexed="8"/>
      <name val=".VnTime"/>
      <family val="2"/>
    </font>
    <font>
      <b/>
      <sz val="11"/>
      <color indexed="63"/>
      <name val="Arial"/>
      <family val="2"/>
    </font>
    <font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Times New Roman"/>
      <family val="1"/>
    </font>
    <font>
      <sz val="9"/>
      <color indexed="62"/>
      <name val="Times New Roman"/>
      <family val="1"/>
    </font>
    <font>
      <sz val="8"/>
      <color indexed="62"/>
      <name val="Times New Roman"/>
      <family val="1"/>
    </font>
    <font>
      <sz val="22"/>
      <color indexed="62"/>
      <name val="Times New Roman"/>
      <family val="1"/>
    </font>
    <font>
      <sz val="11"/>
      <color indexed="62"/>
      <name val="Times New Roman"/>
      <family val="1"/>
    </font>
    <font>
      <sz val="16"/>
      <color indexed="62"/>
      <name val="Times New Roman"/>
      <family val="1"/>
    </font>
    <font>
      <b/>
      <sz val="9"/>
      <color indexed="62"/>
      <name val="Times New Roman"/>
      <family val="1"/>
    </font>
    <font>
      <b/>
      <sz val="8"/>
      <color indexed="62"/>
      <name val="Times New Roman"/>
      <family val="1"/>
    </font>
    <font>
      <b/>
      <sz val="22"/>
      <color indexed="62"/>
      <name val="Times New Roman"/>
      <family val="1"/>
    </font>
    <font>
      <sz val="12"/>
      <color indexed="62"/>
      <name val="Times New Roman"/>
      <family val="1"/>
    </font>
    <font>
      <sz val="9"/>
      <color indexed="9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.VnTime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3"/>
      <name val="Times New Roman"/>
      <family val="1"/>
    </font>
    <font>
      <sz val="16"/>
      <color theme="3"/>
      <name val="Times New Roman"/>
      <family val="1"/>
    </font>
    <font>
      <sz val="8"/>
      <color theme="3"/>
      <name val="Times New Roman"/>
      <family val="1"/>
    </font>
    <font>
      <sz val="11"/>
      <color theme="3"/>
      <name val="Times New Roman"/>
      <family val="1"/>
    </font>
    <font>
      <b/>
      <sz val="9"/>
      <color theme="3"/>
      <name val="Times New Roman"/>
      <family val="1"/>
    </font>
    <font>
      <sz val="9"/>
      <color theme="1"/>
      <name val="Times New Roman"/>
      <family val="1"/>
    </font>
    <font>
      <b/>
      <sz val="8"/>
      <color theme="3"/>
      <name val="Times New Roman"/>
      <family val="1"/>
    </font>
    <font>
      <b/>
      <sz val="22"/>
      <color theme="3"/>
      <name val="Times New Roman"/>
      <family val="1"/>
    </font>
    <font>
      <sz val="12"/>
      <color theme="3"/>
      <name val="Times New Roman"/>
      <family val="1"/>
    </font>
    <font>
      <sz val="9"/>
      <color theme="0"/>
      <name val="Times New Roman"/>
      <family val="1"/>
    </font>
    <font>
      <i/>
      <sz val="12"/>
      <color rgb="FFFF0000"/>
      <name val="Times New Roman"/>
      <family val="1"/>
    </font>
    <font>
      <sz val="22"/>
      <color theme="3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8" borderId="2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7" fillId="0" borderId="0">
      <alignment/>
      <protection/>
    </xf>
  </cellStyleXfs>
  <cellXfs count="252">
    <xf numFmtId="0" fontId="0" fillId="0" borderId="0" xfId="0" applyAlignment="1">
      <alignment/>
    </xf>
    <xf numFmtId="43" fontId="65" fillId="33" borderId="10" xfId="48" applyFont="1" applyFill="1" applyBorder="1" applyAlignment="1" applyProtection="1">
      <alignment horizontal="left" vertical="center"/>
      <protection/>
    </xf>
    <xf numFmtId="181" fontId="65" fillId="33" borderId="10" xfId="48" applyNumberFormat="1" applyFont="1" applyFill="1" applyBorder="1" applyAlignment="1">
      <alignment horizontal="center" vertical="center"/>
    </xf>
    <xf numFmtId="43" fontId="65" fillId="33" borderId="10" xfId="48" applyFont="1" applyFill="1" applyBorder="1" applyAlignment="1">
      <alignment horizontal="left" vertical="center"/>
    </xf>
    <xf numFmtId="181" fontId="65" fillId="33" borderId="10" xfId="48" applyNumberFormat="1" applyFont="1" applyFill="1" applyBorder="1" applyAlignment="1">
      <alignment horizontal="center" wrapText="1"/>
    </xf>
    <xf numFmtId="43" fontId="65" fillId="33" borderId="10" xfId="48" applyFont="1" applyFill="1" applyBorder="1" applyAlignment="1">
      <alignment horizontal="left" vertical="center" wrapText="1"/>
    </xf>
    <xf numFmtId="181" fontId="65" fillId="33" borderId="10" xfId="48" applyNumberFormat="1" applyFont="1" applyFill="1" applyBorder="1" applyAlignment="1">
      <alignment horizontal="center" vertical="center" wrapText="1"/>
    </xf>
    <xf numFmtId="43" fontId="65" fillId="33" borderId="10" xfId="48" applyFont="1" applyFill="1" applyBorder="1" applyAlignment="1">
      <alignment horizontal="left"/>
    </xf>
    <xf numFmtId="43" fontId="65" fillId="33" borderId="10" xfId="48" applyFont="1" applyFill="1" applyBorder="1" applyAlignment="1" applyProtection="1">
      <alignment horizontal="left" vertical="center" wrapText="1"/>
      <protection hidden="1"/>
    </xf>
    <xf numFmtId="0" fontId="65" fillId="33" borderId="10" xfId="72" applyFont="1" applyFill="1" applyBorder="1" applyAlignment="1">
      <alignment vertical="center"/>
      <protection/>
    </xf>
    <xf numFmtId="0" fontId="65" fillId="33" borderId="10" xfId="79" applyFont="1" applyFill="1" applyBorder="1" applyAlignment="1">
      <alignment horizontal="right" vertical="center" wrapText="1"/>
      <protection/>
    </xf>
    <xf numFmtId="181" fontId="65" fillId="33" borderId="10" xfId="48" applyNumberFormat="1" applyFont="1" applyFill="1" applyBorder="1" applyAlignment="1">
      <alignment horizontal="right" vertical="center" wrapText="1"/>
    </xf>
    <xf numFmtId="181" fontId="65" fillId="33" borderId="10" xfId="48" applyNumberFormat="1" applyFont="1" applyFill="1" applyBorder="1" applyAlignment="1">
      <alignment horizontal="right"/>
    </xf>
    <xf numFmtId="0" fontId="66" fillId="0" borderId="0" xfId="72" applyFont="1">
      <alignment/>
      <protection/>
    </xf>
    <xf numFmtId="0" fontId="66" fillId="0" borderId="0" xfId="72" applyFont="1" applyBorder="1">
      <alignment/>
      <protection/>
    </xf>
    <xf numFmtId="3" fontId="65" fillId="33" borderId="0" xfId="72" applyNumberFormat="1" applyFont="1" applyFill="1" applyBorder="1" applyAlignment="1">
      <alignment horizontal="center" vertical="center"/>
      <protection/>
    </xf>
    <xf numFmtId="0" fontId="65" fillId="0" borderId="0" xfId="72" applyFont="1" applyBorder="1">
      <alignment/>
      <protection/>
    </xf>
    <xf numFmtId="0" fontId="67" fillId="0" borderId="0" xfId="72" applyFont="1">
      <alignment/>
      <protection/>
    </xf>
    <xf numFmtId="0" fontId="67" fillId="0" borderId="0" xfId="72" applyFont="1" applyBorder="1">
      <alignment/>
      <protection/>
    </xf>
    <xf numFmtId="3" fontId="65" fillId="33" borderId="0" xfId="72" applyNumberFormat="1" applyFont="1" applyFill="1" applyBorder="1" applyAlignment="1">
      <alignment/>
      <protection/>
    </xf>
    <xf numFmtId="43" fontId="65" fillId="33" borderId="0" xfId="48" applyFont="1" applyFill="1" applyBorder="1" applyAlignment="1">
      <alignment/>
    </xf>
    <xf numFmtId="3" fontId="65" fillId="33" borderId="0" xfId="72" applyNumberFormat="1" applyFont="1" applyFill="1" applyBorder="1" applyAlignment="1">
      <alignment horizontal="left" wrapText="1"/>
      <protection/>
    </xf>
    <xf numFmtId="3" fontId="65" fillId="33" borderId="0" xfId="72" applyNumberFormat="1" applyFont="1" applyFill="1" applyBorder="1" applyAlignment="1">
      <alignment wrapText="1"/>
      <protection/>
    </xf>
    <xf numFmtId="3" fontId="65" fillId="33" borderId="0" xfId="72" applyNumberFormat="1" applyFont="1" applyFill="1" applyBorder="1" applyAlignment="1">
      <alignment horizontal="right" vertical="center"/>
      <protection/>
    </xf>
    <xf numFmtId="0" fontId="65" fillId="34" borderId="10" xfId="72" applyFont="1" applyFill="1" applyBorder="1" applyAlignment="1">
      <alignment/>
      <protection/>
    </xf>
    <xf numFmtId="0" fontId="65" fillId="34" borderId="10" xfId="72" applyFont="1" applyFill="1" applyBorder="1" applyAlignment="1">
      <alignment wrapText="1"/>
      <protection/>
    </xf>
    <xf numFmtId="0" fontId="65" fillId="34" borderId="10" xfId="72" applyFont="1" applyFill="1" applyBorder="1" applyAlignment="1">
      <alignment horizontal="center" vertical="center"/>
      <protection/>
    </xf>
    <xf numFmtId="0" fontId="65" fillId="34" borderId="10" xfId="72" applyFont="1" applyFill="1" applyBorder="1" applyAlignment="1">
      <alignment horizontal="right" vertical="center"/>
      <protection/>
    </xf>
    <xf numFmtId="0" fontId="65" fillId="34" borderId="10" xfId="72" applyFont="1" applyFill="1" applyBorder="1" applyAlignment="1">
      <alignment horizontal="right"/>
      <protection/>
    </xf>
    <xf numFmtId="3" fontId="65" fillId="33" borderId="10" xfId="72" applyNumberFormat="1" applyFont="1" applyFill="1" applyBorder="1" applyAlignment="1" quotePrefix="1">
      <alignment horizontal="left" vertical="center"/>
      <protection/>
    </xf>
    <xf numFmtId="43" fontId="65" fillId="33" borderId="10" xfId="48" applyFont="1" applyFill="1" applyBorder="1" applyAlignment="1" applyProtection="1">
      <alignment horizontal="left" vertical="center" wrapText="1"/>
      <protection/>
    </xf>
    <xf numFmtId="181" fontId="65" fillId="33" borderId="10" xfId="48" applyNumberFormat="1" applyFont="1" applyFill="1" applyBorder="1" applyAlignment="1">
      <alignment horizontal="right" vertical="center"/>
    </xf>
    <xf numFmtId="181" fontId="65" fillId="33" borderId="10" xfId="48" applyNumberFormat="1" applyFont="1" applyFill="1" applyBorder="1" applyAlignment="1" applyProtection="1">
      <alignment horizontal="right" vertical="center"/>
      <protection hidden="1"/>
    </xf>
    <xf numFmtId="181" fontId="65" fillId="33" borderId="10" xfId="48" applyNumberFormat="1" applyFont="1" applyFill="1" applyBorder="1" applyAlignment="1" applyProtection="1">
      <alignment horizontal="center" vertical="center"/>
      <protection hidden="1"/>
    </xf>
    <xf numFmtId="0" fontId="65" fillId="33" borderId="10" xfId="72" applyFont="1" applyFill="1" applyBorder="1" applyAlignment="1">
      <alignment wrapText="1"/>
      <protection/>
    </xf>
    <xf numFmtId="3" fontId="65" fillId="33" borderId="10" xfId="97" applyNumberFormat="1" applyFont="1" applyFill="1" applyBorder="1" applyAlignment="1">
      <alignment wrapText="1"/>
      <protection/>
    </xf>
    <xf numFmtId="0" fontId="65" fillId="33" borderId="10" xfId="72" applyFont="1" applyFill="1" applyBorder="1" applyAlignment="1">
      <alignment horizontal="right" vertical="center"/>
      <protection/>
    </xf>
    <xf numFmtId="3" fontId="65" fillId="33" borderId="10" xfId="72" applyNumberFormat="1" applyFont="1" applyFill="1" applyBorder="1" applyAlignment="1">
      <alignment horizontal="right" vertical="center"/>
      <protection/>
    </xf>
    <xf numFmtId="3" fontId="65" fillId="33" borderId="10" xfId="65" applyNumberFormat="1" applyFont="1" applyFill="1" applyBorder="1" applyAlignment="1" applyProtection="1">
      <alignment horizontal="left" vertical="center" wrapText="1"/>
      <protection/>
    </xf>
    <xf numFmtId="3" fontId="65" fillId="33" borderId="10" xfId="97" applyNumberFormat="1" applyFont="1" applyFill="1" applyBorder="1" applyAlignment="1">
      <alignment horizontal="left" vertical="center" wrapText="1"/>
      <protection/>
    </xf>
    <xf numFmtId="0" fontId="67" fillId="33" borderId="0" xfId="72" applyFont="1" applyFill="1">
      <alignment/>
      <protection/>
    </xf>
    <xf numFmtId="0" fontId="67" fillId="33" borderId="0" xfId="72" applyFont="1" applyFill="1" applyBorder="1">
      <alignment/>
      <protection/>
    </xf>
    <xf numFmtId="0" fontId="67" fillId="0" borderId="0" xfId="72" applyFont="1" applyFill="1">
      <alignment/>
      <protection/>
    </xf>
    <xf numFmtId="0" fontId="67" fillId="0" borderId="0" xfId="72" applyFont="1" applyFill="1" applyBorder="1">
      <alignment/>
      <protection/>
    </xf>
    <xf numFmtId="189" fontId="65" fillId="33" borderId="10" xfId="48" applyNumberFormat="1" applyFont="1" applyFill="1" applyBorder="1" applyAlignment="1">
      <alignment horizontal="right" vertical="center"/>
    </xf>
    <xf numFmtId="0" fontId="68" fillId="0" borderId="0" xfId="72" applyFont="1">
      <alignment/>
      <protection/>
    </xf>
    <xf numFmtId="0" fontId="68" fillId="0" borderId="0" xfId="72" applyFont="1" applyBorder="1">
      <alignment/>
      <protection/>
    </xf>
    <xf numFmtId="0" fontId="68" fillId="33" borderId="0" xfId="72" applyFont="1" applyFill="1">
      <alignment/>
      <protection/>
    </xf>
    <xf numFmtId="0" fontId="68" fillId="33" borderId="0" xfId="72" applyFont="1" applyFill="1" applyBorder="1">
      <alignment/>
      <protection/>
    </xf>
    <xf numFmtId="0" fontId="65" fillId="0" borderId="0" xfId="72" applyFont="1">
      <alignment/>
      <protection/>
    </xf>
    <xf numFmtId="43" fontId="65" fillId="33" borderId="11" xfId="48" applyFont="1" applyFill="1" applyBorder="1" applyAlignment="1" applyProtection="1">
      <alignment horizontal="left" vertical="center"/>
      <protection/>
    </xf>
    <xf numFmtId="0" fontId="65" fillId="33" borderId="11" xfId="72" applyFont="1" applyFill="1" applyBorder="1" applyAlignment="1">
      <alignment wrapText="1"/>
      <protection/>
    </xf>
    <xf numFmtId="3" fontId="65" fillId="33" borderId="11" xfId="97" applyNumberFormat="1" applyFont="1" applyFill="1" applyBorder="1" applyAlignment="1">
      <alignment wrapText="1"/>
      <protection/>
    </xf>
    <xf numFmtId="43" fontId="65" fillId="33" borderId="11" xfId="48" applyFont="1" applyFill="1" applyBorder="1" applyAlignment="1">
      <alignment horizontal="left" vertical="center"/>
    </xf>
    <xf numFmtId="181" fontId="65" fillId="33" borderId="11" xfId="48" applyNumberFormat="1" applyFont="1" applyFill="1" applyBorder="1" applyAlignment="1">
      <alignment horizontal="center" vertical="center"/>
    </xf>
    <xf numFmtId="181" fontId="65" fillId="33" borderId="11" xfId="48" applyNumberFormat="1" applyFont="1" applyFill="1" applyBorder="1" applyAlignment="1" applyProtection="1">
      <alignment horizontal="center" vertical="center"/>
      <protection hidden="1"/>
    </xf>
    <xf numFmtId="0" fontId="65" fillId="33" borderId="11" xfId="72" applyFont="1" applyFill="1" applyBorder="1" applyAlignment="1">
      <alignment horizontal="right" vertical="center"/>
      <protection/>
    </xf>
    <xf numFmtId="3" fontId="65" fillId="33" borderId="11" xfId="72" applyNumberFormat="1" applyFont="1" applyFill="1" applyBorder="1" applyAlignment="1">
      <alignment horizontal="right" vertical="center"/>
      <protection/>
    </xf>
    <xf numFmtId="181" fontId="65" fillId="33" borderId="11" xfId="48" applyNumberFormat="1" applyFont="1" applyFill="1" applyBorder="1" applyAlignment="1">
      <alignment horizontal="right" vertical="center"/>
    </xf>
    <xf numFmtId="0" fontId="65" fillId="33" borderId="10" xfId="72" applyFont="1" applyFill="1" applyBorder="1">
      <alignment/>
      <protection/>
    </xf>
    <xf numFmtId="0" fontId="65" fillId="33" borderId="11" xfId="72" applyFont="1" applyFill="1" applyBorder="1">
      <alignment/>
      <protection/>
    </xf>
    <xf numFmtId="0" fontId="65" fillId="33" borderId="11" xfId="72" applyFont="1" applyFill="1" applyBorder="1" applyAlignment="1">
      <alignment vertical="center"/>
      <protection/>
    </xf>
    <xf numFmtId="181" fontId="65" fillId="33" borderId="11" xfId="48" applyNumberFormat="1" applyFont="1" applyFill="1" applyBorder="1" applyAlignment="1">
      <alignment horizontal="center" vertical="center" wrapText="1"/>
    </xf>
    <xf numFmtId="0" fontId="65" fillId="0" borderId="12" xfId="72" applyFont="1" applyBorder="1">
      <alignment/>
      <protection/>
    </xf>
    <xf numFmtId="0" fontId="65" fillId="0" borderId="10" xfId="72" applyFont="1" applyBorder="1">
      <alignment/>
      <protection/>
    </xf>
    <xf numFmtId="0" fontId="65" fillId="0" borderId="11" xfId="72" applyFont="1" applyBorder="1" applyAlignment="1">
      <alignment wrapText="1"/>
      <protection/>
    </xf>
    <xf numFmtId="0" fontId="65" fillId="33" borderId="11" xfId="72" applyFont="1" applyFill="1" applyBorder="1" applyAlignment="1">
      <alignment horizontal="left" wrapText="1"/>
      <protection/>
    </xf>
    <xf numFmtId="0" fontId="65" fillId="0" borderId="11" xfId="72" applyFont="1" applyBorder="1">
      <alignment/>
      <protection/>
    </xf>
    <xf numFmtId="0" fontId="65" fillId="0" borderId="11" xfId="72" applyFont="1" applyBorder="1" applyAlignment="1">
      <alignment horizontal="center" vertical="center"/>
      <protection/>
    </xf>
    <xf numFmtId="0" fontId="65" fillId="0" borderId="11" xfId="72" applyFont="1" applyBorder="1" applyAlignment="1">
      <alignment horizontal="center" vertical="center"/>
      <protection/>
    </xf>
    <xf numFmtId="0" fontId="69" fillId="0" borderId="11" xfId="72" applyFont="1" applyBorder="1" applyAlignment="1">
      <alignment horizontal="right" vertical="center"/>
      <protection/>
    </xf>
    <xf numFmtId="0" fontId="69" fillId="0" borderId="11" xfId="72" applyFont="1" applyBorder="1" applyAlignment="1">
      <alignment horizontal="center" vertical="center"/>
      <protection/>
    </xf>
    <xf numFmtId="0" fontId="65" fillId="0" borderId="11" xfId="72" applyFont="1" applyBorder="1" applyAlignment="1">
      <alignment horizontal="right" vertical="center"/>
      <protection/>
    </xf>
    <xf numFmtId="3" fontId="65" fillId="0" borderId="11" xfId="72" applyNumberFormat="1" applyFont="1" applyBorder="1" applyAlignment="1">
      <alignment horizontal="right" vertical="center"/>
      <protection/>
    </xf>
    <xf numFmtId="189" fontId="65" fillId="0" borderId="11" xfId="48" applyNumberFormat="1" applyFont="1" applyBorder="1" applyAlignment="1">
      <alignment vertical="center"/>
    </xf>
    <xf numFmtId="3" fontId="65" fillId="33" borderId="11" xfId="72" applyNumberFormat="1" applyFont="1" applyFill="1" applyBorder="1" applyAlignment="1" quotePrefix="1">
      <alignment horizontal="left" vertical="center"/>
      <protection/>
    </xf>
    <xf numFmtId="0" fontId="65" fillId="0" borderId="10" xfId="72" applyFont="1" applyBorder="1" applyAlignment="1">
      <alignment wrapText="1"/>
      <protection/>
    </xf>
    <xf numFmtId="0" fontId="65" fillId="33" borderId="10" xfId="72" applyFont="1" applyFill="1" applyBorder="1" applyAlignment="1">
      <alignment horizontal="left" wrapText="1"/>
      <protection/>
    </xf>
    <xf numFmtId="0" fontId="65" fillId="0" borderId="10" xfId="72" applyFont="1" applyBorder="1" applyAlignment="1">
      <alignment horizontal="center" vertical="center"/>
      <protection/>
    </xf>
    <xf numFmtId="0" fontId="65" fillId="0" borderId="10" xfId="72" applyFont="1" applyBorder="1" applyAlignment="1">
      <alignment horizontal="center" vertical="center"/>
      <protection/>
    </xf>
    <xf numFmtId="0" fontId="69" fillId="0" borderId="10" xfId="72" applyFont="1" applyBorder="1" applyAlignment="1">
      <alignment horizontal="right" vertical="center"/>
      <protection/>
    </xf>
    <xf numFmtId="0" fontId="69" fillId="0" borderId="10" xfId="72" applyFont="1" applyBorder="1" applyAlignment="1">
      <alignment horizontal="center" vertical="center"/>
      <protection/>
    </xf>
    <xf numFmtId="0" fontId="65" fillId="0" borderId="10" xfId="72" applyFont="1" applyBorder="1" applyAlignment="1">
      <alignment horizontal="right" vertical="center"/>
      <protection/>
    </xf>
    <xf numFmtId="3" fontId="65" fillId="0" borderId="10" xfId="72" applyNumberFormat="1" applyFont="1" applyBorder="1" applyAlignment="1">
      <alignment horizontal="right" vertical="center"/>
      <protection/>
    </xf>
    <xf numFmtId="189" fontId="65" fillId="0" borderId="10" xfId="48" applyNumberFormat="1" applyFont="1" applyBorder="1" applyAlignment="1">
      <alignment vertical="center"/>
    </xf>
    <xf numFmtId="3" fontId="65" fillId="34" borderId="13" xfId="72" applyNumberFormat="1" applyFont="1" applyFill="1" applyBorder="1" applyAlignment="1">
      <alignment horizontal="left" vertical="center"/>
      <protection/>
    </xf>
    <xf numFmtId="0" fontId="65" fillId="34" borderId="0" xfId="72" applyFont="1" applyFill="1" applyBorder="1" applyAlignment="1">
      <alignment/>
      <protection/>
    </xf>
    <xf numFmtId="0" fontId="65" fillId="34" borderId="0" xfId="72" applyFont="1" applyFill="1" applyBorder="1" applyAlignment="1">
      <alignment wrapText="1"/>
      <protection/>
    </xf>
    <xf numFmtId="0" fontId="65" fillId="34" borderId="0" xfId="72" applyFont="1" applyFill="1" applyBorder="1" applyAlignment="1">
      <alignment horizontal="center" vertical="center"/>
      <protection/>
    </xf>
    <xf numFmtId="181" fontId="65" fillId="34" borderId="0" xfId="48" applyNumberFormat="1" applyFont="1" applyFill="1" applyBorder="1" applyAlignment="1">
      <alignment horizontal="center" vertical="center"/>
    </xf>
    <xf numFmtId="0" fontId="65" fillId="34" borderId="0" xfId="72" applyFont="1" applyFill="1" applyBorder="1" applyAlignment="1">
      <alignment horizontal="right" vertical="center"/>
      <protection/>
    </xf>
    <xf numFmtId="181" fontId="65" fillId="34" borderId="0" xfId="72" applyNumberFormat="1" applyFont="1" applyFill="1" applyBorder="1" applyAlignment="1">
      <alignment horizontal="right" vertical="center"/>
      <protection/>
    </xf>
    <xf numFmtId="0" fontId="65" fillId="34" borderId="0" xfId="72" applyFont="1" applyFill="1" applyBorder="1" applyAlignment="1">
      <alignment horizontal="right"/>
      <protection/>
    </xf>
    <xf numFmtId="181" fontId="65" fillId="33" borderId="10" xfId="48" applyNumberFormat="1" applyFont="1" applyFill="1" applyBorder="1" applyAlignment="1" applyProtection="1">
      <alignment horizontal="center" vertical="center"/>
      <protection/>
    </xf>
    <xf numFmtId="189" fontId="65" fillId="33" borderId="10" xfId="48" applyNumberFormat="1" applyFont="1" applyFill="1" applyBorder="1" applyAlignment="1" applyProtection="1">
      <alignment horizontal="center" vertical="center"/>
      <protection/>
    </xf>
    <xf numFmtId="0" fontId="67" fillId="0" borderId="10" xfId="72" applyFont="1" applyBorder="1">
      <alignment/>
      <protection/>
    </xf>
    <xf numFmtId="0" fontId="65" fillId="33" borderId="10" xfId="72" applyFont="1" applyFill="1" applyBorder="1" applyAlignment="1">
      <alignment vertical="center" wrapText="1"/>
      <protection/>
    </xf>
    <xf numFmtId="0" fontId="65" fillId="33" borderId="10" xfId="72" applyFont="1" applyFill="1" applyBorder="1" applyAlignment="1">
      <alignment horizontal="center" vertical="center"/>
      <protection/>
    </xf>
    <xf numFmtId="180" fontId="65" fillId="33" borderId="10" xfId="72" applyNumberFormat="1" applyFont="1" applyFill="1" applyBorder="1" applyAlignment="1" applyProtection="1">
      <alignment wrapText="1"/>
      <protection hidden="1"/>
    </xf>
    <xf numFmtId="171" fontId="65" fillId="33" borderId="10" xfId="48" applyNumberFormat="1" applyFont="1" applyFill="1" applyBorder="1" applyAlignment="1">
      <alignment horizontal="center"/>
    </xf>
    <xf numFmtId="0" fontId="65" fillId="33" borderId="11" xfId="72" applyFont="1" applyFill="1" applyBorder="1" applyAlignment="1">
      <alignment horizontal="center" vertical="center"/>
      <protection/>
    </xf>
    <xf numFmtId="189" fontId="65" fillId="33" borderId="11" xfId="48" applyNumberFormat="1" applyFont="1" applyFill="1" applyBorder="1" applyAlignment="1">
      <alignment horizontal="right" vertical="center"/>
    </xf>
    <xf numFmtId="0" fontId="67" fillId="33" borderId="12" xfId="72" applyFont="1" applyFill="1" applyBorder="1">
      <alignment/>
      <protection/>
    </xf>
    <xf numFmtId="0" fontId="67" fillId="33" borderId="10" xfId="72" applyFont="1" applyFill="1" applyBorder="1">
      <alignment/>
      <protection/>
    </xf>
    <xf numFmtId="0" fontId="67" fillId="33" borderId="14" xfId="72" applyFont="1" applyFill="1" applyBorder="1">
      <alignment/>
      <protection/>
    </xf>
    <xf numFmtId="0" fontId="67" fillId="33" borderId="11" xfId="72" applyFont="1" applyFill="1" applyBorder="1">
      <alignment/>
      <protection/>
    </xf>
    <xf numFmtId="43" fontId="65" fillId="33" borderId="11" xfId="48" applyFont="1" applyFill="1" applyBorder="1" applyAlignment="1">
      <alignment horizontal="left" vertical="center" wrapText="1"/>
    </xf>
    <xf numFmtId="3" fontId="70" fillId="0" borderId="10" xfId="72" applyNumberFormat="1" applyFont="1" applyBorder="1">
      <alignment/>
      <protection/>
    </xf>
    <xf numFmtId="3" fontId="65" fillId="0" borderId="10" xfId="72" applyNumberFormat="1" applyFont="1" applyBorder="1">
      <alignment/>
      <protection/>
    </xf>
    <xf numFmtId="180" fontId="65" fillId="33" borderId="10" xfId="102" applyNumberFormat="1" applyFont="1" applyFill="1" applyBorder="1" applyAlignment="1" applyProtection="1">
      <alignment horizontal="left" vertical="center" wrapText="1"/>
      <protection hidden="1"/>
    </xf>
    <xf numFmtId="181" fontId="65" fillId="34" borderId="10" xfId="48" applyNumberFormat="1" applyFont="1" applyFill="1" applyBorder="1" applyAlignment="1">
      <alignment horizontal="center" vertical="center"/>
    </xf>
    <xf numFmtId="181" fontId="65" fillId="34" borderId="10" xfId="72" applyNumberFormat="1" applyFont="1" applyFill="1" applyBorder="1" applyAlignment="1">
      <alignment horizontal="right" vertical="center"/>
      <protection/>
    </xf>
    <xf numFmtId="0" fontId="65" fillId="33" borderId="10" xfId="72" applyFont="1" applyFill="1" applyBorder="1" applyAlignment="1" quotePrefix="1">
      <alignment horizontal="left" vertical="center"/>
      <protection/>
    </xf>
    <xf numFmtId="43" fontId="65" fillId="33" borderId="10" xfId="48" applyFont="1" applyFill="1" applyBorder="1" applyAlignment="1">
      <alignment horizontal="left" wrapText="1"/>
    </xf>
    <xf numFmtId="0" fontId="67" fillId="0" borderId="0" xfId="72" applyFont="1" applyAlignment="1">
      <alignment horizontal="left"/>
      <protection/>
    </xf>
    <xf numFmtId="0" fontId="67" fillId="0" borderId="0" xfId="72" applyFont="1" applyBorder="1" applyAlignment="1">
      <alignment horizontal="left"/>
      <protection/>
    </xf>
    <xf numFmtId="0" fontId="65" fillId="34" borderId="10" xfId="72" applyFont="1" applyFill="1" applyBorder="1" applyAlignment="1">
      <alignment horizontal="center" vertical="center" wrapText="1"/>
      <protection/>
    </xf>
    <xf numFmtId="43" fontId="65" fillId="34" borderId="10" xfId="48" applyFont="1" applyFill="1" applyBorder="1" applyAlignment="1">
      <alignment horizontal="center" vertical="center"/>
    </xf>
    <xf numFmtId="181" fontId="65" fillId="34" borderId="10" xfId="48" applyNumberFormat="1" applyFont="1" applyFill="1" applyBorder="1" applyAlignment="1">
      <alignment horizontal="center" vertical="center" wrapText="1"/>
    </xf>
    <xf numFmtId="181" fontId="65" fillId="34" borderId="10" xfId="48" applyNumberFormat="1" applyFont="1" applyFill="1" applyBorder="1" applyAlignment="1">
      <alignment horizontal="right" vertical="center" wrapText="1"/>
    </xf>
    <xf numFmtId="0" fontId="67" fillId="33" borderId="0" xfId="72" applyFont="1" applyFill="1" applyAlignment="1">
      <alignment horizontal="center" vertical="center"/>
      <protection/>
    </xf>
    <xf numFmtId="0" fontId="67" fillId="33" borderId="0" xfId="72" applyFont="1" applyFill="1" applyBorder="1" applyAlignment="1">
      <alignment horizontal="center" vertical="center"/>
      <protection/>
    </xf>
    <xf numFmtId="0" fontId="69" fillId="33" borderId="0" xfId="72" applyFont="1" applyFill="1" applyBorder="1" applyAlignment="1">
      <alignment vertical="center"/>
      <protection/>
    </xf>
    <xf numFmtId="0" fontId="65" fillId="33" borderId="0" xfId="72" applyFont="1" applyFill="1" applyBorder="1" applyAlignment="1">
      <alignment vertical="center" wrapText="1"/>
      <protection/>
    </xf>
    <xf numFmtId="43" fontId="69" fillId="33" borderId="0" xfId="48" applyFont="1" applyFill="1" applyBorder="1" applyAlignment="1">
      <alignment horizontal="left" vertical="center"/>
    </xf>
    <xf numFmtId="181" fontId="69" fillId="33" borderId="0" xfId="48" applyNumberFormat="1" applyFont="1" applyFill="1" applyBorder="1" applyAlignment="1">
      <alignment horizontal="center" vertical="center" wrapText="1"/>
    </xf>
    <xf numFmtId="181" fontId="69" fillId="33" borderId="0" xfId="48" applyNumberFormat="1" applyFont="1" applyFill="1" applyBorder="1" applyAlignment="1">
      <alignment horizontal="right" vertical="center" wrapText="1"/>
    </xf>
    <xf numFmtId="181" fontId="69" fillId="33" borderId="0" xfId="48" applyNumberFormat="1" applyFont="1" applyFill="1" applyBorder="1" applyAlignment="1">
      <alignment horizontal="right" wrapText="1"/>
    </xf>
    <xf numFmtId="0" fontId="71" fillId="33" borderId="0" xfId="72" applyFont="1" applyFill="1" applyBorder="1" applyAlignment="1">
      <alignment vertical="center"/>
      <protection/>
    </xf>
    <xf numFmtId="0" fontId="67" fillId="33" borderId="0" xfId="72" applyFont="1" applyFill="1" applyBorder="1" applyAlignment="1">
      <alignment vertical="center" wrapText="1"/>
      <protection/>
    </xf>
    <xf numFmtId="43" fontId="71" fillId="33" borderId="0" xfId="48" applyFont="1" applyFill="1" applyBorder="1" applyAlignment="1">
      <alignment horizontal="left" vertical="center"/>
    </xf>
    <xf numFmtId="181" fontId="71" fillId="33" borderId="0" xfId="48" applyNumberFormat="1" applyFont="1" applyFill="1" applyBorder="1" applyAlignment="1">
      <alignment horizontal="center" vertical="center" wrapText="1"/>
    </xf>
    <xf numFmtId="181" fontId="71" fillId="33" borderId="0" xfId="48" applyNumberFormat="1" applyFont="1" applyFill="1" applyBorder="1" applyAlignment="1">
      <alignment horizontal="right" vertical="center" wrapText="1"/>
    </xf>
    <xf numFmtId="181" fontId="71" fillId="33" borderId="0" xfId="48" applyNumberFormat="1" applyFont="1" applyFill="1" applyBorder="1" applyAlignment="1">
      <alignment horizontal="right" wrapText="1"/>
    </xf>
    <xf numFmtId="3" fontId="72" fillId="33" borderId="0" xfId="72" applyNumberFormat="1" applyFont="1" applyFill="1" applyBorder="1" applyAlignment="1">
      <alignment horizontal="center" vertical="center"/>
      <protection/>
    </xf>
    <xf numFmtId="3" fontId="72" fillId="33" borderId="0" xfId="72" applyNumberFormat="1" applyFont="1" applyFill="1" applyBorder="1" applyAlignment="1">
      <alignment horizontal="center" vertical="center" wrapText="1"/>
      <protection/>
    </xf>
    <xf numFmtId="3" fontId="72" fillId="33" borderId="15" xfId="72" applyNumberFormat="1" applyFont="1" applyFill="1" applyBorder="1" applyAlignment="1">
      <alignment horizontal="center" vertical="center"/>
      <protection/>
    </xf>
    <xf numFmtId="3" fontId="72" fillId="33" borderId="0" xfId="72" applyNumberFormat="1" applyFont="1" applyFill="1" applyBorder="1" applyAlignment="1">
      <alignment horizontal="right" vertical="center"/>
      <protection/>
    </xf>
    <xf numFmtId="181" fontId="65" fillId="34" borderId="16" xfId="48" applyNumberFormat="1" applyFont="1" applyFill="1" applyBorder="1" applyAlignment="1">
      <alignment horizontal="center" vertical="center" wrapText="1"/>
    </xf>
    <xf numFmtId="181" fontId="65" fillId="34" borderId="17" xfId="48" applyNumberFormat="1" applyFont="1" applyFill="1" applyBorder="1" applyAlignment="1">
      <alignment horizontal="center" vertical="center" wrapText="1"/>
    </xf>
    <xf numFmtId="0" fontId="65" fillId="34" borderId="18" xfId="72" applyFont="1" applyFill="1" applyBorder="1" applyAlignment="1">
      <alignment/>
      <protection/>
    </xf>
    <xf numFmtId="0" fontId="65" fillId="34" borderId="19" xfId="72" applyFont="1" applyFill="1" applyBorder="1" applyAlignment="1">
      <alignment/>
      <protection/>
    </xf>
    <xf numFmtId="0" fontId="65" fillId="34" borderId="19" xfId="72" applyFont="1" applyFill="1" applyBorder="1" applyAlignment="1">
      <alignment wrapText="1"/>
      <protection/>
    </xf>
    <xf numFmtId="0" fontId="65" fillId="34" borderId="19" xfId="72" applyFont="1" applyFill="1" applyBorder="1" applyAlignment="1">
      <alignment horizontal="center" vertical="center"/>
      <protection/>
    </xf>
    <xf numFmtId="0" fontId="65" fillId="34" borderId="19" xfId="72" applyFont="1" applyFill="1" applyBorder="1" applyAlignment="1">
      <alignment horizontal="right" vertical="center"/>
      <protection/>
    </xf>
    <xf numFmtId="0" fontId="65" fillId="34" borderId="19" xfId="72" applyFont="1" applyFill="1" applyBorder="1" applyAlignment="1">
      <alignment horizontal="right"/>
      <protection/>
    </xf>
    <xf numFmtId="3" fontId="65" fillId="35" borderId="10" xfId="72" applyNumberFormat="1" applyFont="1" applyFill="1" applyBorder="1" applyAlignment="1">
      <alignment horizontal="center"/>
      <protection/>
    </xf>
    <xf numFmtId="189" fontId="65" fillId="0" borderId="10" xfId="48" applyNumberFormat="1" applyFont="1" applyBorder="1" applyAlignment="1">
      <alignment horizontal="center" vertical="center"/>
    </xf>
    <xf numFmtId="181" fontId="65" fillId="35" borderId="10" xfId="48" applyNumberFormat="1" applyFont="1" applyFill="1" applyBorder="1" applyAlignment="1">
      <alignment horizontal="center" vertical="center" wrapText="1"/>
    </xf>
    <xf numFmtId="189" fontId="65" fillId="0" borderId="10" xfId="48" applyNumberFormat="1" applyFont="1" applyBorder="1" applyAlignment="1">
      <alignment horizontal="right" vertical="center"/>
    </xf>
    <xf numFmtId="189" fontId="65" fillId="0" borderId="10" xfId="48" applyNumberFormat="1" applyFont="1" applyBorder="1" applyAlignment="1">
      <alignment horizontal="right"/>
    </xf>
    <xf numFmtId="181" fontId="65" fillId="33" borderId="10" xfId="48" applyNumberFormat="1" applyFont="1" applyFill="1" applyBorder="1" applyAlignment="1" applyProtection="1">
      <alignment horizontal="left" wrapText="1"/>
      <protection/>
    </xf>
    <xf numFmtId="181" fontId="65" fillId="0" borderId="10" xfId="48" applyNumberFormat="1" applyFont="1" applyBorder="1" applyAlignment="1">
      <alignment wrapText="1"/>
    </xf>
    <xf numFmtId="3" fontId="65" fillId="35" borderId="11" xfId="72" applyNumberFormat="1" applyFont="1" applyFill="1" applyBorder="1" applyAlignment="1">
      <alignment horizontal="center"/>
      <protection/>
    </xf>
    <xf numFmtId="181" fontId="65" fillId="33" borderId="11" xfId="48" applyNumberFormat="1" applyFont="1" applyFill="1" applyBorder="1" applyAlignment="1" applyProtection="1">
      <alignment horizontal="left" wrapText="1"/>
      <protection/>
    </xf>
    <xf numFmtId="181" fontId="65" fillId="0" borderId="11" xfId="48" applyNumberFormat="1" applyFont="1" applyBorder="1" applyAlignment="1">
      <alignment wrapText="1"/>
    </xf>
    <xf numFmtId="181" fontId="65" fillId="35" borderId="11" xfId="48" applyNumberFormat="1" applyFont="1" applyFill="1" applyBorder="1" applyAlignment="1">
      <alignment horizontal="center" vertical="center" wrapText="1"/>
    </xf>
    <xf numFmtId="181" fontId="65" fillId="33" borderId="11" xfId="48" applyNumberFormat="1" applyFont="1" applyFill="1" applyBorder="1" applyAlignment="1">
      <alignment horizontal="right" vertical="center" wrapText="1"/>
    </xf>
    <xf numFmtId="189" fontId="65" fillId="0" borderId="11" xfId="48" applyNumberFormat="1" applyFont="1" applyBorder="1" applyAlignment="1">
      <alignment horizontal="right" vertical="center"/>
    </xf>
    <xf numFmtId="181" fontId="65" fillId="35" borderId="10" xfId="48" applyNumberFormat="1" applyFont="1" applyFill="1" applyBorder="1" applyAlignment="1" applyProtection="1">
      <alignment horizontal="left"/>
      <protection/>
    </xf>
    <xf numFmtId="181" fontId="65" fillId="0" borderId="10" xfId="48" applyNumberFormat="1" applyFont="1" applyBorder="1" applyAlignment="1">
      <alignment/>
    </xf>
    <xf numFmtId="181" fontId="65" fillId="35" borderId="10" xfId="48" applyNumberFormat="1" applyFont="1" applyFill="1" applyBorder="1" applyAlignment="1" applyProtection="1">
      <alignment horizontal="left"/>
      <protection hidden="1"/>
    </xf>
    <xf numFmtId="0" fontId="67" fillId="0" borderId="14" xfId="72" applyFont="1" applyBorder="1">
      <alignment/>
      <protection/>
    </xf>
    <xf numFmtId="0" fontId="67" fillId="0" borderId="11" xfId="72" applyFont="1" applyBorder="1">
      <alignment/>
      <protection/>
    </xf>
    <xf numFmtId="3" fontId="65" fillId="33" borderId="10" xfId="72" applyNumberFormat="1" applyFont="1" applyFill="1" applyBorder="1" applyAlignment="1">
      <alignment horizontal="center"/>
      <protection/>
    </xf>
    <xf numFmtId="0" fontId="67" fillId="0" borderId="12" xfId="72" applyFont="1" applyBorder="1">
      <alignment/>
      <protection/>
    </xf>
    <xf numFmtId="181" fontId="65" fillId="0" borderId="20" xfId="48" applyNumberFormat="1" applyFont="1" applyBorder="1" applyAlignment="1">
      <alignment wrapText="1"/>
    </xf>
    <xf numFmtId="181" fontId="65" fillId="33" borderId="13" xfId="48" applyNumberFormat="1" applyFont="1" applyFill="1" applyBorder="1" applyAlignment="1" applyProtection="1">
      <alignment horizontal="center" vertical="center"/>
      <protection hidden="1"/>
    </xf>
    <xf numFmtId="0" fontId="65" fillId="0" borderId="13" xfId="72" applyFont="1" applyBorder="1">
      <alignment/>
      <protection/>
    </xf>
    <xf numFmtId="181" fontId="65" fillId="33" borderId="13" xfId="48" applyNumberFormat="1" applyFont="1" applyFill="1" applyBorder="1" applyAlignment="1">
      <alignment horizontal="center" vertical="center" wrapText="1"/>
    </xf>
    <xf numFmtId="181" fontId="65" fillId="35" borderId="13" xfId="48" applyNumberFormat="1" applyFont="1" applyFill="1" applyBorder="1" applyAlignment="1">
      <alignment horizontal="center" vertical="center" wrapText="1"/>
    </xf>
    <xf numFmtId="181" fontId="65" fillId="33" borderId="13" xfId="48" applyNumberFormat="1" applyFont="1" applyFill="1" applyBorder="1" applyAlignment="1">
      <alignment horizontal="right" vertical="center" wrapText="1"/>
    </xf>
    <xf numFmtId="181" fontId="65" fillId="33" borderId="13" xfId="48" applyNumberFormat="1" applyFont="1" applyFill="1" applyBorder="1" applyAlignment="1">
      <alignment horizontal="right" vertical="center"/>
    </xf>
    <xf numFmtId="0" fontId="65" fillId="33" borderId="10" xfId="79" applyFont="1" applyFill="1" applyBorder="1" applyAlignment="1">
      <alignment horizontal="center" vertical="center" wrapText="1"/>
      <protection/>
    </xf>
    <xf numFmtId="189" fontId="65" fillId="33" borderId="10" xfId="48" applyNumberFormat="1" applyFont="1" applyFill="1" applyBorder="1" applyAlignment="1">
      <alignment horizontal="right" vertical="center" wrapText="1"/>
    </xf>
    <xf numFmtId="0" fontId="65" fillId="34" borderId="21" xfId="72" applyFont="1" applyFill="1" applyBorder="1" applyAlignment="1">
      <alignment vertical="center"/>
      <protection/>
    </xf>
    <xf numFmtId="0" fontId="65" fillId="34" borderId="15" xfId="72" applyFont="1" applyFill="1" applyBorder="1" applyAlignment="1">
      <alignment vertical="center"/>
      <protection/>
    </xf>
    <xf numFmtId="0" fontId="65" fillId="34" borderId="20" xfId="72" applyFont="1" applyFill="1" applyBorder="1" applyAlignment="1">
      <alignment vertical="center" wrapText="1"/>
      <protection/>
    </xf>
    <xf numFmtId="43" fontId="65" fillId="34" borderId="13" xfId="48" applyFont="1" applyFill="1" applyBorder="1" applyAlignment="1">
      <alignment horizontal="left" vertical="center"/>
    </xf>
    <xf numFmtId="181" fontId="65" fillId="34" borderId="13" xfId="48" applyNumberFormat="1" applyFont="1" applyFill="1" applyBorder="1" applyAlignment="1">
      <alignment horizontal="center" vertical="center" wrapText="1"/>
    </xf>
    <xf numFmtId="181" fontId="65" fillId="34" borderId="13" xfId="48" applyNumberFormat="1" applyFont="1" applyFill="1" applyBorder="1" applyAlignment="1">
      <alignment horizontal="right" vertical="center" wrapText="1"/>
    </xf>
    <xf numFmtId="0" fontId="73" fillId="33" borderId="0" xfId="72" applyFont="1" applyFill="1" applyBorder="1" applyAlignment="1">
      <alignment horizontal="left"/>
      <protection/>
    </xf>
    <xf numFmtId="0" fontId="65" fillId="0" borderId="0" xfId="72" applyFont="1" applyBorder="1" applyAlignment="1">
      <alignment wrapText="1"/>
      <protection/>
    </xf>
    <xf numFmtId="0" fontId="65" fillId="0" borderId="0" xfId="72" applyFont="1" applyAlignment="1">
      <alignment horizontal="center" vertical="center"/>
      <protection/>
    </xf>
    <xf numFmtId="0" fontId="65" fillId="0" borderId="0" xfId="72" applyFont="1" applyBorder="1" applyAlignment="1">
      <alignment horizontal="right" vertical="center"/>
      <protection/>
    </xf>
    <xf numFmtId="0" fontId="65" fillId="0" borderId="0" xfId="72" applyFont="1" applyAlignment="1">
      <alignment horizontal="right" vertical="center"/>
      <protection/>
    </xf>
    <xf numFmtId="0" fontId="65" fillId="0" borderId="0" xfId="72" applyFont="1" applyAlignment="1">
      <alignment horizontal="right"/>
      <protection/>
    </xf>
    <xf numFmtId="0" fontId="65" fillId="33" borderId="0" xfId="72" applyFont="1" applyFill="1" applyBorder="1" applyAlignment="1">
      <alignment horizontal="left"/>
      <protection/>
    </xf>
    <xf numFmtId="0" fontId="68" fillId="0" borderId="0" xfId="72" applyFont="1" applyAlignment="1">
      <alignment horizontal="center" vertical="center"/>
      <protection/>
    </xf>
    <xf numFmtId="0" fontId="68" fillId="0" borderId="0" xfId="72" applyFont="1" applyAlignment="1">
      <alignment horizontal="right" vertical="center"/>
      <protection/>
    </xf>
    <xf numFmtId="0" fontId="68" fillId="0" borderId="0" xfId="72" applyFont="1" applyAlignment="1">
      <alignment horizontal="right"/>
      <protection/>
    </xf>
    <xf numFmtId="0" fontId="68" fillId="0" borderId="0" xfId="72" applyFont="1" applyAlignment="1">
      <alignment wrapText="1"/>
      <protection/>
    </xf>
    <xf numFmtId="0" fontId="65" fillId="0" borderId="0" xfId="72" applyFont="1" applyBorder="1" applyAlignment="1">
      <alignment horizontal="center" vertical="center"/>
      <protection/>
    </xf>
    <xf numFmtId="0" fontId="69" fillId="0" borderId="0" xfId="72" applyFont="1" applyBorder="1" applyAlignment="1">
      <alignment horizontal="center" vertical="center"/>
      <protection/>
    </xf>
    <xf numFmtId="0" fontId="65" fillId="0" borderId="0" xfId="72" applyFont="1" applyAlignment="1">
      <alignment wrapText="1"/>
      <protection/>
    </xf>
    <xf numFmtId="0" fontId="69" fillId="0" borderId="0" xfId="72" applyFont="1" applyAlignment="1">
      <alignment horizontal="center" vertical="center"/>
      <protection/>
    </xf>
    <xf numFmtId="0" fontId="65" fillId="33" borderId="0" xfId="72" applyFont="1" applyFill="1" applyAlignment="1">
      <alignment horizontal="left" wrapText="1"/>
      <protection/>
    </xf>
    <xf numFmtId="0" fontId="65" fillId="0" borderId="0" xfId="72" applyFont="1" applyAlignment="1">
      <alignment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181" fontId="2" fillId="0" borderId="0" xfId="46" applyNumberFormat="1" applyFont="1" applyFill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left"/>
    </xf>
    <xf numFmtId="181" fontId="2" fillId="0" borderId="22" xfId="46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81" fontId="2" fillId="0" borderId="0" xfId="46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0" fontId="8" fillId="0" borderId="15" xfId="0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/>
    </xf>
    <xf numFmtId="181" fontId="2" fillId="0" borderId="15" xfId="46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65" fillId="0" borderId="22" xfId="72" applyFont="1" applyBorder="1" applyAlignment="1">
      <alignment horizontal="right" vertical="center"/>
      <protection/>
    </xf>
    <xf numFmtId="0" fontId="65" fillId="0" borderId="16" xfId="72" applyFont="1" applyBorder="1" applyAlignment="1">
      <alignment horizontal="right"/>
      <protection/>
    </xf>
    <xf numFmtId="0" fontId="65" fillId="0" borderId="24" xfId="72" applyFont="1" applyBorder="1" applyAlignment="1">
      <alignment horizontal="right"/>
      <protection/>
    </xf>
    <xf numFmtId="0" fontId="65" fillId="0" borderId="15" xfId="72" applyFont="1" applyBorder="1" applyAlignment="1">
      <alignment horizontal="right" vertical="center"/>
      <protection/>
    </xf>
    <xf numFmtId="0" fontId="65" fillId="0" borderId="20" xfId="72" applyFont="1" applyBorder="1" applyAlignment="1">
      <alignment horizontal="right"/>
      <protection/>
    </xf>
    <xf numFmtId="0" fontId="65" fillId="0" borderId="21" xfId="72" applyFont="1" applyBorder="1">
      <alignment/>
      <protection/>
    </xf>
    <xf numFmtId="0" fontId="65" fillId="0" borderId="15" xfId="72" applyFont="1" applyBorder="1">
      <alignment/>
      <protection/>
    </xf>
    <xf numFmtId="0" fontId="65" fillId="0" borderId="15" xfId="72" applyFont="1" applyBorder="1" applyAlignment="1">
      <alignment wrapText="1"/>
      <protection/>
    </xf>
    <xf numFmtId="0" fontId="65" fillId="0" borderId="15" xfId="72" applyFont="1" applyBorder="1" applyAlignment="1">
      <alignment horizontal="center" vertical="center"/>
      <protection/>
    </xf>
    <xf numFmtId="0" fontId="69" fillId="0" borderId="15" xfId="72" applyFont="1" applyBorder="1" applyAlignment="1">
      <alignment horizontal="center" vertical="center"/>
      <protection/>
    </xf>
    <xf numFmtId="3" fontId="65" fillId="33" borderId="25" xfId="72" applyNumberFormat="1" applyFont="1" applyFill="1" applyBorder="1" applyAlignment="1">
      <alignment horizontal="right"/>
      <protection/>
    </xf>
    <xf numFmtId="0" fontId="11" fillId="0" borderId="14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4" fillId="0" borderId="0" xfId="72" applyFont="1" applyAlignment="1">
      <alignment horizontal="right"/>
      <protection/>
    </xf>
    <xf numFmtId="0" fontId="75" fillId="0" borderId="15" xfId="72" applyFont="1" applyBorder="1" applyAlignment="1">
      <alignment horizontal="center" vertical="center"/>
      <protection/>
    </xf>
    <xf numFmtId="0" fontId="75" fillId="0" borderId="20" xfId="72" applyFont="1" applyBorder="1" applyAlignment="1">
      <alignment horizontal="center" vertical="center"/>
      <protection/>
    </xf>
    <xf numFmtId="0" fontId="8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wrapText="1"/>
    </xf>
    <xf numFmtId="181" fontId="65" fillId="34" borderId="11" xfId="48" applyNumberFormat="1" applyFont="1" applyFill="1" applyBorder="1" applyAlignment="1">
      <alignment horizontal="right" vertical="center" wrapText="1"/>
    </xf>
    <xf numFmtId="181" fontId="65" fillId="34" borderId="26" xfId="48" applyNumberFormat="1" applyFont="1" applyFill="1" applyBorder="1" applyAlignment="1">
      <alignment horizontal="right" vertical="center" wrapText="1"/>
    </xf>
    <xf numFmtId="181" fontId="65" fillId="34" borderId="11" xfId="48" applyNumberFormat="1" applyFont="1" applyFill="1" applyBorder="1" applyAlignment="1">
      <alignment horizontal="center" vertical="center" wrapText="1"/>
    </xf>
    <xf numFmtId="181" fontId="65" fillId="34" borderId="26" xfId="48" applyNumberFormat="1" applyFont="1" applyFill="1" applyBorder="1" applyAlignment="1">
      <alignment horizontal="center" vertical="center" wrapText="1"/>
    </xf>
    <xf numFmtId="181" fontId="65" fillId="34" borderId="10" xfId="48" applyNumberFormat="1" applyFont="1" applyFill="1" applyBorder="1" applyAlignment="1">
      <alignment horizontal="right" vertical="center" wrapText="1"/>
    </xf>
    <xf numFmtId="3" fontId="76" fillId="33" borderId="0" xfId="72" applyNumberFormat="1" applyFont="1" applyFill="1" applyBorder="1" applyAlignment="1">
      <alignment horizontal="center" vertical="center"/>
      <protection/>
    </xf>
    <xf numFmtId="0" fontId="65" fillId="34" borderId="11" xfId="72" applyFont="1" applyFill="1" applyBorder="1" applyAlignment="1">
      <alignment horizontal="center" vertical="center"/>
      <protection/>
    </xf>
    <xf numFmtId="0" fontId="65" fillId="34" borderId="26" xfId="72" applyFont="1" applyFill="1" applyBorder="1" applyAlignment="1">
      <alignment horizontal="center" vertical="center"/>
      <protection/>
    </xf>
    <xf numFmtId="43" fontId="65" fillId="34" borderId="11" xfId="48" applyFont="1" applyFill="1" applyBorder="1" applyAlignment="1">
      <alignment horizontal="center" vertical="center" wrapText="1"/>
    </xf>
    <xf numFmtId="43" fontId="65" fillId="34" borderId="26" xfId="48" applyFont="1" applyFill="1" applyBorder="1" applyAlignment="1">
      <alignment horizontal="center" vertical="center" wrapText="1"/>
    </xf>
    <xf numFmtId="181" fontId="65" fillId="34" borderId="13" xfId="48" applyNumberFormat="1" applyFont="1" applyFill="1" applyBorder="1" applyAlignment="1">
      <alignment horizontal="center" vertical="center" wrapText="1"/>
    </xf>
    <xf numFmtId="3" fontId="76" fillId="33" borderId="11" xfId="72" applyNumberFormat="1" applyFont="1" applyFill="1" applyBorder="1" applyAlignment="1">
      <alignment horizontal="center" vertical="center"/>
      <protection/>
    </xf>
    <xf numFmtId="0" fontId="65" fillId="34" borderId="10" xfId="72" applyFont="1" applyFill="1" applyBorder="1" applyAlignment="1">
      <alignment horizontal="center" vertical="center"/>
      <protection/>
    </xf>
    <xf numFmtId="43" fontId="65" fillId="34" borderId="10" xfId="48" applyFont="1" applyFill="1" applyBorder="1" applyAlignment="1">
      <alignment horizontal="center" vertical="center" wrapText="1"/>
    </xf>
    <xf numFmtId="181" fontId="65" fillId="34" borderId="10" xfId="48" applyNumberFormat="1" applyFont="1" applyFill="1" applyBorder="1" applyAlignment="1">
      <alignment horizontal="center" vertical="center" wrapText="1"/>
    </xf>
  </cellXfs>
  <cellStyles count="93">
    <cellStyle name="Normal" xfId="0"/>
    <cellStyle name="_Frame-building2011" xfId="15"/>
    <cellStyle name="_Sheet1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omma" xfId="43"/>
    <cellStyle name="Comma [0]" xfId="44"/>
    <cellStyle name="Comma 14 3" xfId="45"/>
    <cellStyle name="Comma 2" xfId="46"/>
    <cellStyle name="Comma 2 2" xfId="47"/>
    <cellStyle name="Comma 3" xfId="48"/>
    <cellStyle name="Comma 3 2" xfId="49"/>
    <cellStyle name="Comma 3 2 2" xfId="50"/>
    <cellStyle name="Comma 4" xfId="51"/>
    <cellStyle name="Comma 6" xfId="52"/>
    <cellStyle name="Currency" xfId="53"/>
    <cellStyle name="Currency [0]" xfId="54"/>
    <cellStyle name="Check Cell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Hyperlink 10" xfId="64"/>
    <cellStyle name="Hyperlink 2" xfId="65"/>
    <cellStyle name="Input" xfId="66"/>
    <cellStyle name="Linked Cell" xfId="67"/>
    <cellStyle name="Neutral" xfId="68"/>
    <cellStyle name="Normal 10" xfId="69"/>
    <cellStyle name="Normal 10 2" xfId="70"/>
    <cellStyle name="Normal 11" xfId="71"/>
    <cellStyle name="Normal 12" xfId="72"/>
    <cellStyle name="Normal 13" xfId="73"/>
    <cellStyle name="Normal 14" xfId="74"/>
    <cellStyle name="Normal 15" xfId="75"/>
    <cellStyle name="Normal 16" xfId="76"/>
    <cellStyle name="Normal 17" xfId="77"/>
    <cellStyle name="Normal 18" xfId="78"/>
    <cellStyle name="Normal 2" xfId="79"/>
    <cellStyle name="Normal 2 3" xfId="80"/>
    <cellStyle name="Normal 3" xfId="81"/>
    <cellStyle name="Normal 3 2" xfId="82"/>
    <cellStyle name="Normal 3 2 2" xfId="83"/>
    <cellStyle name="Normal 4" xfId="84"/>
    <cellStyle name="Normal 4 2" xfId="85"/>
    <cellStyle name="Normal 4 3" xfId="86"/>
    <cellStyle name="Normal 5" xfId="87"/>
    <cellStyle name="Normal 5 2" xfId="88"/>
    <cellStyle name="Normal 6" xfId="89"/>
    <cellStyle name="Normal 6 2" xfId="90"/>
    <cellStyle name="Normal 7" xfId="91"/>
    <cellStyle name="Normal 7 2" xfId="92"/>
    <cellStyle name="Normal 8" xfId="93"/>
    <cellStyle name="Normal 8 2" xfId="94"/>
    <cellStyle name="Normal 9" xfId="95"/>
    <cellStyle name="Normal 9 2" xfId="96"/>
    <cellStyle name="Normal_Sheet1 2 2" xfId="97"/>
    <cellStyle name="Note" xfId="98"/>
    <cellStyle name="Output" xfId="99"/>
    <cellStyle name="Percent" xfId="100"/>
    <cellStyle name="Percent 3" xfId="101"/>
    <cellStyle name="Style 1" xfId="102"/>
    <cellStyle name="Title" xfId="103"/>
    <cellStyle name="Total" xfId="104"/>
    <cellStyle name="Warning Text" xfId="105"/>
    <cellStyle name="常规_Sheet1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85725</xdr:rowOff>
    </xdr:from>
    <xdr:to>
      <xdr:col>18</xdr:col>
      <xdr:colOff>9525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85725"/>
          <a:ext cx="3676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P929"/>
  <sheetViews>
    <sheetView tabSelected="1" zoomScale="97" zoomScaleNormal="97" zoomScalePageLayoutView="0" workbookViewId="0" topLeftCell="A1">
      <pane ySplit="12" topLeftCell="A13" activePane="bottomLeft" state="frozen"/>
      <selection pane="topLeft" activeCell="A1" sqref="A1"/>
      <selection pane="bottomLeft" activeCell="Q9" sqref="Q9:R9"/>
    </sheetView>
  </sheetViews>
  <sheetFormatPr defaultColWidth="13.8515625" defaultRowHeight="12.75"/>
  <cols>
    <col min="1" max="1" width="4.140625" style="49" customWidth="1"/>
    <col min="2" max="2" width="7.7109375" style="49" customWidth="1"/>
    <col min="3" max="3" width="27.421875" style="196" customWidth="1"/>
    <col min="4" max="4" width="19.421875" style="194" customWidth="1"/>
    <col min="5" max="5" width="15.00390625" style="49" customWidth="1"/>
    <col min="6" max="6" width="16.00390625" style="49" customWidth="1"/>
    <col min="7" max="7" width="5.28125" style="183" customWidth="1"/>
    <col min="8" max="8" width="11.28125" style="195" customWidth="1"/>
    <col min="9" max="9" width="6.28125" style="195" customWidth="1"/>
    <col min="10" max="10" width="5.7109375" style="195" customWidth="1"/>
    <col min="11" max="11" width="5.28125" style="185" customWidth="1"/>
    <col min="12" max="12" width="9.140625" style="185" customWidth="1"/>
    <col min="13" max="14" width="10.140625" style="185" customWidth="1"/>
    <col min="15" max="15" width="11.8515625" style="185" customWidth="1"/>
    <col min="16" max="16" width="6.7109375" style="185" customWidth="1"/>
    <col min="17" max="17" width="7.28125" style="185" customWidth="1"/>
    <col min="18" max="18" width="13.28125" style="186" customWidth="1"/>
    <col min="19" max="19" width="13.8515625" style="49" customWidth="1"/>
    <col min="20" max="42" width="13.8515625" style="16" customWidth="1"/>
    <col min="43" max="16384" width="13.8515625" style="49" customWidth="1"/>
  </cols>
  <sheetData>
    <row r="1" spans="1:11" ht="50.25" customHeight="1">
      <c r="A1" s="235" t="s">
        <v>1165</v>
      </c>
      <c r="B1" s="235"/>
      <c r="C1" s="235"/>
      <c r="D1" s="235"/>
      <c r="E1" s="235"/>
      <c r="F1" s="235"/>
      <c r="G1" s="198"/>
      <c r="H1" s="199"/>
      <c r="I1" s="199"/>
      <c r="J1" s="236"/>
      <c r="K1" s="236"/>
    </row>
    <row r="2" spans="1:18" ht="15.75" customHeight="1">
      <c r="A2" s="200"/>
      <c r="B2" s="200"/>
      <c r="C2" s="200"/>
      <c r="D2" s="201"/>
      <c r="E2" s="199"/>
      <c r="F2" s="199"/>
      <c r="G2" s="198"/>
      <c r="H2" s="199"/>
      <c r="I2" s="199"/>
      <c r="J2" s="199"/>
      <c r="K2" s="202"/>
      <c r="R2" s="232">
        <v>23000</v>
      </c>
    </row>
    <row r="3" spans="1:18" ht="15.75" customHeight="1">
      <c r="A3" s="203" t="s">
        <v>1171</v>
      </c>
      <c r="B3" s="204"/>
      <c r="C3" s="204"/>
      <c r="D3" s="204"/>
      <c r="E3" s="204"/>
      <c r="F3" s="204"/>
      <c r="G3" s="204"/>
      <c r="H3" s="229" t="s">
        <v>1172</v>
      </c>
      <c r="I3" s="205"/>
      <c r="J3" s="206"/>
      <c r="K3" s="207"/>
      <c r="L3" s="218"/>
      <c r="M3" s="218"/>
      <c r="N3" s="218"/>
      <c r="O3" s="218"/>
      <c r="P3" s="218"/>
      <c r="Q3" s="218"/>
      <c r="R3" s="219"/>
    </row>
    <row r="4" spans="1:18" ht="15.75" customHeight="1">
      <c r="A4" s="208" t="s">
        <v>1166</v>
      </c>
      <c r="B4" s="209"/>
      <c r="C4" s="209"/>
      <c r="D4" s="209"/>
      <c r="E4" s="209"/>
      <c r="F4" s="209"/>
      <c r="G4" s="209"/>
      <c r="H4" s="230" t="s">
        <v>1173</v>
      </c>
      <c r="I4" s="210"/>
      <c r="J4" s="211"/>
      <c r="K4" s="212"/>
      <c r="L4" s="184"/>
      <c r="M4" s="184"/>
      <c r="N4" s="184"/>
      <c r="O4" s="184"/>
      <c r="P4" s="184"/>
      <c r="Q4" s="184"/>
      <c r="R4" s="220"/>
    </row>
    <row r="5" spans="1:18" ht="15.75">
      <c r="A5" s="208" t="s">
        <v>1167</v>
      </c>
      <c r="B5" s="209"/>
      <c r="C5" s="209"/>
      <c r="D5" s="209"/>
      <c r="E5" s="209"/>
      <c r="F5" s="209"/>
      <c r="G5" s="209"/>
      <c r="H5" s="230" t="s">
        <v>1169</v>
      </c>
      <c r="I5" s="210"/>
      <c r="J5" s="211"/>
      <c r="K5" s="212"/>
      <c r="L5" s="184"/>
      <c r="M5" s="184"/>
      <c r="N5" s="184"/>
      <c r="O5" s="184"/>
      <c r="P5" s="184"/>
      <c r="Q5" s="184"/>
      <c r="R5" s="220"/>
    </row>
    <row r="6" spans="1:18" ht="15.75">
      <c r="A6" s="208" t="s">
        <v>1168</v>
      </c>
      <c r="B6" s="213"/>
      <c r="C6" s="213"/>
      <c r="D6" s="213"/>
      <c r="E6" s="213"/>
      <c r="F6" s="213"/>
      <c r="G6" s="214"/>
      <c r="H6" s="231" t="s">
        <v>1170</v>
      </c>
      <c r="I6" s="215"/>
      <c r="J6" s="216"/>
      <c r="K6" s="217"/>
      <c r="L6" s="221"/>
      <c r="M6" s="221"/>
      <c r="N6" s="221"/>
      <c r="O6" s="221"/>
      <c r="P6" s="221"/>
      <c r="Q6" s="221"/>
      <c r="R6" s="222"/>
    </row>
    <row r="7" ht="12">
      <c r="C7" s="16"/>
    </row>
    <row r="8" spans="1:42" s="13" customFormat="1" ht="25.5" customHeight="1">
      <c r="A8" s="248" t="s">
        <v>1174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</row>
    <row r="9" spans="1:18" s="16" customFormat="1" ht="18.75" customHeight="1">
      <c r="A9" s="223"/>
      <c r="B9" s="224"/>
      <c r="C9" s="224"/>
      <c r="D9" s="225"/>
      <c r="E9" s="224"/>
      <c r="F9" s="224"/>
      <c r="G9" s="226"/>
      <c r="H9" s="227"/>
      <c r="I9" s="227"/>
      <c r="J9" s="227"/>
      <c r="K9" s="221"/>
      <c r="L9" s="221"/>
      <c r="M9" s="221"/>
      <c r="N9" s="221"/>
      <c r="O9" s="221"/>
      <c r="P9" s="221"/>
      <c r="Q9" s="233" t="s">
        <v>1175</v>
      </c>
      <c r="R9" s="234"/>
    </row>
    <row r="10" spans="1:42" s="17" customFormat="1" ht="24" customHeight="1">
      <c r="A10" s="249" t="s">
        <v>1</v>
      </c>
      <c r="B10" s="250" t="s">
        <v>372</v>
      </c>
      <c r="C10" s="250" t="s">
        <v>373</v>
      </c>
      <c r="D10" s="250" t="s">
        <v>0</v>
      </c>
      <c r="E10" s="250" t="s">
        <v>206</v>
      </c>
      <c r="F10" s="250" t="s">
        <v>374</v>
      </c>
      <c r="G10" s="251" t="s">
        <v>375</v>
      </c>
      <c r="H10" s="251" t="s">
        <v>376</v>
      </c>
      <c r="I10" s="239" t="s">
        <v>377</v>
      </c>
      <c r="J10" s="239" t="s">
        <v>378</v>
      </c>
      <c r="K10" s="241" t="s">
        <v>379</v>
      </c>
      <c r="L10" s="241" t="s">
        <v>380</v>
      </c>
      <c r="M10" s="241" t="s">
        <v>3</v>
      </c>
      <c r="N10" s="241" t="s">
        <v>381</v>
      </c>
      <c r="O10" s="241" t="s">
        <v>4</v>
      </c>
      <c r="P10" s="241" t="s">
        <v>382</v>
      </c>
      <c r="Q10" s="241" t="s">
        <v>6</v>
      </c>
      <c r="R10" s="241" t="s">
        <v>383</v>
      </c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</row>
    <row r="11" spans="1:42" s="17" customFormat="1" ht="12" customHeight="1">
      <c r="A11" s="249"/>
      <c r="B11" s="250"/>
      <c r="C11" s="250"/>
      <c r="D11" s="250"/>
      <c r="E11" s="250"/>
      <c r="F11" s="250"/>
      <c r="G11" s="251"/>
      <c r="H11" s="251"/>
      <c r="I11" s="247"/>
      <c r="J11" s="247"/>
      <c r="K11" s="241"/>
      <c r="L11" s="241"/>
      <c r="M11" s="241"/>
      <c r="N11" s="241"/>
      <c r="O11" s="241"/>
      <c r="P11" s="241"/>
      <c r="Q11" s="241"/>
      <c r="R11" s="241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</row>
    <row r="12" spans="1:42" s="17" customFormat="1" ht="12" customHeight="1">
      <c r="A12" s="19">
        <f>COUNT(A14:A691)</f>
        <v>675</v>
      </c>
      <c r="B12" s="20"/>
      <c r="C12" s="21" t="s">
        <v>384</v>
      </c>
      <c r="D12" s="22"/>
      <c r="E12" s="19"/>
      <c r="F12" s="19"/>
      <c r="G12" s="15"/>
      <c r="H12" s="15"/>
      <c r="I12" s="15"/>
      <c r="J12" s="15"/>
      <c r="K12" s="23"/>
      <c r="L12" s="23"/>
      <c r="M12" s="23"/>
      <c r="N12" s="23"/>
      <c r="O12" s="23"/>
      <c r="P12" s="23"/>
      <c r="Q12" s="23"/>
      <c r="R12" s="22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</row>
    <row r="13" spans="1:42" s="17" customFormat="1" ht="27.75" customHeight="1">
      <c r="A13" s="24" t="s">
        <v>222</v>
      </c>
      <c r="B13" s="24"/>
      <c r="C13" s="25"/>
      <c r="D13" s="25"/>
      <c r="E13" s="24"/>
      <c r="F13" s="24"/>
      <c r="G13" s="26"/>
      <c r="H13" s="26"/>
      <c r="I13" s="26"/>
      <c r="J13" s="26"/>
      <c r="K13" s="27"/>
      <c r="L13" s="27"/>
      <c r="M13" s="27"/>
      <c r="N13" s="27"/>
      <c r="O13" s="27"/>
      <c r="P13" s="27"/>
      <c r="Q13" s="27"/>
      <c r="R13" s="2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</row>
    <row r="14" spans="1:42" s="17" customFormat="1" ht="21.75" customHeight="1">
      <c r="A14" s="29">
        <v>1</v>
      </c>
      <c r="B14" s="3" t="s">
        <v>83</v>
      </c>
      <c r="C14" s="30" t="s">
        <v>385</v>
      </c>
      <c r="D14" s="8" t="s">
        <v>386</v>
      </c>
      <c r="E14" s="3" t="s">
        <v>40</v>
      </c>
      <c r="F14" s="3"/>
      <c r="G14" s="6">
        <v>3</v>
      </c>
      <c r="H14" s="2" t="s">
        <v>387</v>
      </c>
      <c r="I14" s="2">
        <v>6</v>
      </c>
      <c r="J14" s="2">
        <v>3</v>
      </c>
      <c r="K14" s="31">
        <v>34</v>
      </c>
      <c r="L14" s="31">
        <v>1500</v>
      </c>
      <c r="M14" s="31">
        <f>(L14*10/5)+(L14*24*5/100)</f>
        <v>4800</v>
      </c>
      <c r="N14" s="31">
        <f>(L14*10/5*0.15*5.5)+(L14*24*5/100*0.15*7)</f>
        <v>4365</v>
      </c>
      <c r="O14" s="31">
        <f>((10*L14/5*6.6*5.5)+(10*L14/5*0.15*5.5*2))+((24*L14*5/100*6.6*7)+(24*L14*5/100*0.15*7*2))</f>
        <v>200790</v>
      </c>
      <c r="P14" s="32">
        <v>1</v>
      </c>
      <c r="Q14" s="32">
        <v>1</v>
      </c>
      <c r="R14" s="31">
        <f>90*$R$2</f>
        <v>2070000</v>
      </c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</row>
    <row r="15" spans="1:42" s="17" customFormat="1" ht="21.75" customHeight="1">
      <c r="A15" s="29">
        <v>2</v>
      </c>
      <c r="B15" s="3" t="s">
        <v>83</v>
      </c>
      <c r="C15" s="30" t="s">
        <v>388</v>
      </c>
      <c r="D15" s="8" t="s">
        <v>389</v>
      </c>
      <c r="E15" s="3" t="s">
        <v>40</v>
      </c>
      <c r="F15" s="3"/>
      <c r="G15" s="6">
        <v>3</v>
      </c>
      <c r="H15" s="2" t="s">
        <v>387</v>
      </c>
      <c r="I15" s="2">
        <v>6</v>
      </c>
      <c r="J15" s="2">
        <v>3</v>
      </c>
      <c r="K15" s="31">
        <v>34</v>
      </c>
      <c r="L15" s="31">
        <v>1500</v>
      </c>
      <c r="M15" s="31">
        <f>(L15*10/5)+(L15*24*5/100)</f>
        <v>4800</v>
      </c>
      <c r="N15" s="31">
        <f>(L15*10/5*0.15*5.5)+(L15*24*5/100*0.15*7)</f>
        <v>4365</v>
      </c>
      <c r="O15" s="31">
        <f>((10*L15/5*6.6*5.5)+(10*L15/5*0.15*5.5*2))+((24*L15*5/100*6.6*7)+(24*L15*5/100*0.15*7*2))</f>
        <v>200790</v>
      </c>
      <c r="P15" s="32">
        <v>1</v>
      </c>
      <c r="Q15" s="32">
        <v>1</v>
      </c>
      <c r="R15" s="31">
        <f>90*$R$2</f>
        <v>2070000</v>
      </c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</row>
    <row r="16" spans="1:42" s="17" customFormat="1" ht="21.75" customHeight="1">
      <c r="A16" s="29">
        <v>3</v>
      </c>
      <c r="B16" s="3" t="s">
        <v>83</v>
      </c>
      <c r="C16" s="30" t="s">
        <v>390</v>
      </c>
      <c r="D16" s="8" t="s">
        <v>391</v>
      </c>
      <c r="E16" s="3" t="s">
        <v>40</v>
      </c>
      <c r="F16" s="3"/>
      <c r="G16" s="6">
        <v>3</v>
      </c>
      <c r="H16" s="2" t="s">
        <v>387</v>
      </c>
      <c r="I16" s="2">
        <v>6</v>
      </c>
      <c r="J16" s="2">
        <v>3</v>
      </c>
      <c r="K16" s="31">
        <v>34</v>
      </c>
      <c r="L16" s="31">
        <v>1500</v>
      </c>
      <c r="M16" s="31">
        <f>(L16*10/5)+(L16*24*5/100)</f>
        <v>4800</v>
      </c>
      <c r="N16" s="31">
        <f>(L16*10/5*0.15*5.5)+(L16*24*5/100*0.15*7)</f>
        <v>4365</v>
      </c>
      <c r="O16" s="31">
        <f>((10*L16/5*6.6*5.5)+(10*L16/5*0.15*5.5*2))+((24*L16*5/100*6.6*7)+(24*L16*5/100*0.15*7*2))</f>
        <v>200790</v>
      </c>
      <c r="P16" s="32">
        <v>1</v>
      </c>
      <c r="Q16" s="32">
        <v>1</v>
      </c>
      <c r="R16" s="31">
        <f aca="true" t="shared" si="0" ref="R16:R79">90*$R$2</f>
        <v>2070000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</row>
    <row r="17" spans="1:42" s="17" customFormat="1" ht="18.75" customHeight="1">
      <c r="A17" s="29">
        <v>4</v>
      </c>
      <c r="B17" s="1" t="s">
        <v>79</v>
      </c>
      <c r="C17" s="30" t="s">
        <v>392</v>
      </c>
      <c r="D17" s="8" t="s">
        <v>7</v>
      </c>
      <c r="E17" s="1" t="s">
        <v>41</v>
      </c>
      <c r="F17" s="1" t="s">
        <v>159</v>
      </c>
      <c r="G17" s="2">
        <v>4</v>
      </c>
      <c r="H17" s="33" t="s">
        <v>393</v>
      </c>
      <c r="I17" s="2">
        <v>9</v>
      </c>
      <c r="J17" s="33"/>
      <c r="K17" s="31">
        <v>22</v>
      </c>
      <c r="L17" s="31">
        <v>1500</v>
      </c>
      <c r="M17" s="31">
        <f aca="true" t="shared" si="1" ref="M17:M27">K17*L17/5</f>
        <v>6600</v>
      </c>
      <c r="N17" s="31">
        <f>M17*0.15*5.5</f>
        <v>5445</v>
      </c>
      <c r="O17" s="31">
        <f>M17*6.6*5.5+N17*2</f>
        <v>250470</v>
      </c>
      <c r="P17" s="31">
        <v>1</v>
      </c>
      <c r="Q17" s="31">
        <v>1</v>
      </c>
      <c r="R17" s="31">
        <f t="shared" si="0"/>
        <v>2070000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</row>
    <row r="18" spans="1:42" s="17" customFormat="1" ht="21.75" customHeight="1">
      <c r="A18" s="29">
        <v>5</v>
      </c>
      <c r="B18" s="3" t="s">
        <v>79</v>
      </c>
      <c r="C18" s="5" t="s">
        <v>394</v>
      </c>
      <c r="D18" s="5" t="s">
        <v>49</v>
      </c>
      <c r="E18" s="3" t="s">
        <v>40</v>
      </c>
      <c r="F18" s="3"/>
      <c r="G18" s="2">
        <v>4</v>
      </c>
      <c r="H18" s="2" t="s">
        <v>395</v>
      </c>
      <c r="I18" s="2">
        <v>2</v>
      </c>
      <c r="J18" s="2"/>
      <c r="K18" s="31">
        <v>28</v>
      </c>
      <c r="L18" s="31">
        <v>2000</v>
      </c>
      <c r="M18" s="31">
        <f t="shared" si="1"/>
        <v>11200</v>
      </c>
      <c r="N18" s="31">
        <f>M18*0.15*5.5</f>
        <v>9240</v>
      </c>
      <c r="O18" s="31">
        <f>M18*6.6*5.5+N18*2</f>
        <v>425040</v>
      </c>
      <c r="P18" s="31">
        <v>1</v>
      </c>
      <c r="Q18" s="31">
        <v>1</v>
      </c>
      <c r="R18" s="31">
        <f t="shared" si="0"/>
        <v>2070000</v>
      </c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</row>
    <row r="19" spans="1:42" s="17" customFormat="1" ht="21.75" customHeight="1">
      <c r="A19" s="29">
        <v>6</v>
      </c>
      <c r="B19" s="3" t="s">
        <v>79</v>
      </c>
      <c r="C19" s="5" t="s">
        <v>396</v>
      </c>
      <c r="D19" s="5" t="s">
        <v>49</v>
      </c>
      <c r="E19" s="3" t="s">
        <v>40</v>
      </c>
      <c r="F19" s="3"/>
      <c r="G19" s="2">
        <v>4</v>
      </c>
      <c r="H19" s="2" t="s">
        <v>397</v>
      </c>
      <c r="I19" s="2">
        <v>4</v>
      </c>
      <c r="J19" s="2"/>
      <c r="K19" s="31">
        <v>28</v>
      </c>
      <c r="L19" s="31">
        <v>2000</v>
      </c>
      <c r="M19" s="31">
        <f t="shared" si="1"/>
        <v>11200</v>
      </c>
      <c r="N19" s="31">
        <f aca="true" t="shared" si="2" ref="N19:N46">M19*0.15*5.5</f>
        <v>9240</v>
      </c>
      <c r="O19" s="31">
        <f aca="true" t="shared" si="3" ref="O19:O27">M19*6.6*5.5+N19*2</f>
        <v>425040</v>
      </c>
      <c r="P19" s="31">
        <v>1</v>
      </c>
      <c r="Q19" s="31">
        <v>1</v>
      </c>
      <c r="R19" s="31">
        <f t="shared" si="0"/>
        <v>2070000</v>
      </c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</row>
    <row r="20" spans="1:42" s="17" customFormat="1" ht="21.75" customHeight="1">
      <c r="A20" s="29">
        <v>7</v>
      </c>
      <c r="B20" s="1" t="s">
        <v>81</v>
      </c>
      <c r="C20" s="5" t="s">
        <v>398</v>
      </c>
      <c r="D20" s="5" t="s">
        <v>49</v>
      </c>
      <c r="E20" s="1" t="s">
        <v>40</v>
      </c>
      <c r="F20" s="3"/>
      <c r="G20" s="2">
        <v>2</v>
      </c>
      <c r="H20" s="33" t="s">
        <v>395</v>
      </c>
      <c r="I20" s="2">
        <v>2</v>
      </c>
      <c r="J20" s="33"/>
      <c r="K20" s="31">
        <v>1</v>
      </c>
      <c r="L20" s="31">
        <v>8000</v>
      </c>
      <c r="M20" s="31">
        <f>K20*L20/5</f>
        <v>1600</v>
      </c>
      <c r="N20" s="31">
        <f>M20*0.15*5.5</f>
        <v>1320</v>
      </c>
      <c r="O20" s="31">
        <f>M20*6.6*5.5+N20*2</f>
        <v>60720</v>
      </c>
      <c r="P20" s="31">
        <v>1</v>
      </c>
      <c r="Q20" s="31">
        <v>1</v>
      </c>
      <c r="R20" s="31">
        <f t="shared" si="0"/>
        <v>2070000</v>
      </c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</row>
    <row r="21" spans="1:42" s="17" customFormat="1" ht="21.75" customHeight="1">
      <c r="A21" s="29">
        <v>8</v>
      </c>
      <c r="B21" s="1" t="s">
        <v>79</v>
      </c>
      <c r="C21" s="30" t="s">
        <v>399</v>
      </c>
      <c r="D21" s="8" t="s">
        <v>400</v>
      </c>
      <c r="E21" s="1" t="s">
        <v>41</v>
      </c>
      <c r="F21" s="1" t="s">
        <v>159</v>
      </c>
      <c r="G21" s="2">
        <v>7</v>
      </c>
      <c r="H21" s="33" t="s">
        <v>401</v>
      </c>
      <c r="I21" s="2">
        <v>5</v>
      </c>
      <c r="J21" s="33"/>
      <c r="K21" s="31">
        <v>17</v>
      </c>
      <c r="L21" s="31">
        <v>3600</v>
      </c>
      <c r="M21" s="31">
        <f t="shared" si="1"/>
        <v>12240</v>
      </c>
      <c r="N21" s="31">
        <f t="shared" si="2"/>
        <v>10098</v>
      </c>
      <c r="O21" s="31">
        <f t="shared" si="3"/>
        <v>464508</v>
      </c>
      <c r="P21" s="31">
        <v>1</v>
      </c>
      <c r="Q21" s="31">
        <v>1</v>
      </c>
      <c r="R21" s="31">
        <f t="shared" si="0"/>
        <v>2070000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</row>
    <row r="22" spans="1:42" s="17" customFormat="1" ht="21.75" customHeight="1">
      <c r="A22" s="29">
        <v>9</v>
      </c>
      <c r="B22" s="1" t="s">
        <v>79</v>
      </c>
      <c r="C22" s="5" t="s">
        <v>402</v>
      </c>
      <c r="D22" s="5" t="s">
        <v>403</v>
      </c>
      <c r="E22" s="1" t="s">
        <v>41</v>
      </c>
      <c r="F22" s="1" t="s">
        <v>404</v>
      </c>
      <c r="G22" s="2">
        <v>4</v>
      </c>
      <c r="H22" s="2" t="s">
        <v>395</v>
      </c>
      <c r="I22" s="2">
        <v>2</v>
      </c>
      <c r="J22" s="2"/>
      <c r="K22" s="31">
        <v>14</v>
      </c>
      <c r="L22" s="11">
        <v>2900</v>
      </c>
      <c r="M22" s="31">
        <f t="shared" si="1"/>
        <v>8120</v>
      </c>
      <c r="N22" s="31">
        <f t="shared" si="2"/>
        <v>6699</v>
      </c>
      <c r="O22" s="31">
        <f t="shared" si="3"/>
        <v>308154</v>
      </c>
      <c r="P22" s="31">
        <v>1</v>
      </c>
      <c r="Q22" s="31">
        <v>1</v>
      </c>
      <c r="R22" s="31">
        <f t="shared" si="0"/>
        <v>2070000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</row>
    <row r="23" spans="1:42" s="17" customFormat="1" ht="21.75" customHeight="1">
      <c r="A23" s="29">
        <v>10</v>
      </c>
      <c r="B23" s="1" t="s">
        <v>79</v>
      </c>
      <c r="C23" s="5" t="s">
        <v>405</v>
      </c>
      <c r="D23" s="5" t="s">
        <v>406</v>
      </c>
      <c r="E23" s="1" t="s">
        <v>37</v>
      </c>
      <c r="F23" s="1" t="s">
        <v>159</v>
      </c>
      <c r="G23" s="2">
        <v>3</v>
      </c>
      <c r="H23" s="2" t="s">
        <v>407</v>
      </c>
      <c r="I23" s="2">
        <v>3</v>
      </c>
      <c r="J23" s="2"/>
      <c r="K23" s="31">
        <v>25</v>
      </c>
      <c r="L23" s="11">
        <v>600</v>
      </c>
      <c r="M23" s="31">
        <f t="shared" si="1"/>
        <v>3000</v>
      </c>
      <c r="N23" s="31">
        <f t="shared" si="2"/>
        <v>2475</v>
      </c>
      <c r="O23" s="31">
        <f t="shared" si="3"/>
        <v>113850</v>
      </c>
      <c r="P23" s="31">
        <v>1</v>
      </c>
      <c r="Q23" s="31">
        <v>1</v>
      </c>
      <c r="R23" s="31">
        <f t="shared" si="0"/>
        <v>2070000</v>
      </c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</row>
    <row r="24" spans="1:42" s="17" customFormat="1" ht="21.75" customHeight="1">
      <c r="A24" s="29">
        <v>11</v>
      </c>
      <c r="B24" s="1" t="s">
        <v>79</v>
      </c>
      <c r="C24" s="5" t="s">
        <v>408</v>
      </c>
      <c r="D24" s="5" t="s">
        <v>406</v>
      </c>
      <c r="E24" s="1" t="s">
        <v>37</v>
      </c>
      <c r="F24" s="1" t="s">
        <v>159</v>
      </c>
      <c r="G24" s="2">
        <v>3</v>
      </c>
      <c r="H24" s="2" t="s">
        <v>401</v>
      </c>
      <c r="I24" s="2">
        <v>5</v>
      </c>
      <c r="J24" s="2"/>
      <c r="K24" s="31">
        <v>25</v>
      </c>
      <c r="L24" s="11">
        <v>600</v>
      </c>
      <c r="M24" s="31">
        <f t="shared" si="1"/>
        <v>3000</v>
      </c>
      <c r="N24" s="31">
        <f t="shared" si="2"/>
        <v>2475</v>
      </c>
      <c r="O24" s="31">
        <f t="shared" si="3"/>
        <v>113850</v>
      </c>
      <c r="P24" s="31">
        <v>1</v>
      </c>
      <c r="Q24" s="31">
        <v>1</v>
      </c>
      <c r="R24" s="31">
        <f t="shared" si="0"/>
        <v>2070000</v>
      </c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</row>
    <row r="25" spans="1:42" s="17" customFormat="1" ht="21.75" customHeight="1">
      <c r="A25" s="29">
        <v>12</v>
      </c>
      <c r="B25" s="1" t="s">
        <v>79</v>
      </c>
      <c r="C25" s="5" t="s">
        <v>409</v>
      </c>
      <c r="D25" s="5" t="s">
        <v>47</v>
      </c>
      <c r="E25" s="1" t="s">
        <v>37</v>
      </c>
      <c r="F25" s="1" t="s">
        <v>159</v>
      </c>
      <c r="G25" s="2">
        <v>3</v>
      </c>
      <c r="H25" s="2" t="s">
        <v>395</v>
      </c>
      <c r="I25" s="2">
        <v>2</v>
      </c>
      <c r="J25" s="2"/>
      <c r="K25" s="31">
        <v>25</v>
      </c>
      <c r="L25" s="11">
        <v>600</v>
      </c>
      <c r="M25" s="31">
        <f t="shared" si="1"/>
        <v>3000</v>
      </c>
      <c r="N25" s="31">
        <f t="shared" si="2"/>
        <v>2475</v>
      </c>
      <c r="O25" s="31">
        <f t="shared" si="3"/>
        <v>113850</v>
      </c>
      <c r="P25" s="31">
        <v>1</v>
      </c>
      <c r="Q25" s="31">
        <v>1</v>
      </c>
      <c r="R25" s="31">
        <f t="shared" si="0"/>
        <v>2070000</v>
      </c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</row>
    <row r="26" spans="1:42" s="17" customFormat="1" ht="21.75" customHeight="1">
      <c r="A26" s="29">
        <v>13</v>
      </c>
      <c r="B26" s="1" t="s">
        <v>79</v>
      </c>
      <c r="C26" s="34" t="s">
        <v>410</v>
      </c>
      <c r="D26" s="34" t="s">
        <v>411</v>
      </c>
      <c r="E26" s="35" t="s">
        <v>37</v>
      </c>
      <c r="F26" s="3" t="s">
        <v>159</v>
      </c>
      <c r="G26" s="2">
        <v>1</v>
      </c>
      <c r="H26" s="33" t="s">
        <v>395</v>
      </c>
      <c r="I26" s="2">
        <v>2</v>
      </c>
      <c r="J26" s="33"/>
      <c r="K26" s="36">
        <v>3</v>
      </c>
      <c r="L26" s="37">
        <v>1200</v>
      </c>
      <c r="M26" s="31">
        <f>L26*K26/5</f>
        <v>720</v>
      </c>
      <c r="N26" s="31">
        <f>M26*0.15*5.5</f>
        <v>594</v>
      </c>
      <c r="O26" s="31">
        <f>M26*6.6*5.5+N26*2</f>
        <v>27324</v>
      </c>
      <c r="P26" s="31">
        <v>1</v>
      </c>
      <c r="Q26" s="31">
        <v>1</v>
      </c>
      <c r="R26" s="31">
        <f t="shared" si="0"/>
        <v>2070000</v>
      </c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</row>
    <row r="27" spans="1:42" s="17" customFormat="1" ht="21.75" customHeight="1">
      <c r="A27" s="29">
        <v>14</v>
      </c>
      <c r="B27" s="1" t="s">
        <v>79</v>
      </c>
      <c r="C27" s="30" t="s">
        <v>412</v>
      </c>
      <c r="D27" s="8" t="s">
        <v>54</v>
      </c>
      <c r="E27" s="1" t="s">
        <v>42</v>
      </c>
      <c r="F27" s="1" t="s">
        <v>159</v>
      </c>
      <c r="G27" s="2">
        <v>4</v>
      </c>
      <c r="H27" s="33" t="s">
        <v>413</v>
      </c>
      <c r="I27" s="2">
        <v>6</v>
      </c>
      <c r="J27" s="33"/>
      <c r="K27" s="31">
        <v>12</v>
      </c>
      <c r="L27" s="31">
        <v>2000</v>
      </c>
      <c r="M27" s="31">
        <f t="shared" si="1"/>
        <v>4800</v>
      </c>
      <c r="N27" s="31">
        <f t="shared" si="2"/>
        <v>3960</v>
      </c>
      <c r="O27" s="31">
        <f t="shared" si="3"/>
        <v>182160</v>
      </c>
      <c r="P27" s="31">
        <v>1</v>
      </c>
      <c r="Q27" s="31">
        <v>1</v>
      </c>
      <c r="R27" s="31">
        <f t="shared" si="0"/>
        <v>2070000</v>
      </c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</row>
    <row r="28" spans="1:42" s="17" customFormat="1" ht="21.75" customHeight="1">
      <c r="A28" s="29">
        <v>15</v>
      </c>
      <c r="B28" s="1" t="s">
        <v>79</v>
      </c>
      <c r="C28" s="38" t="s">
        <v>87</v>
      </c>
      <c r="D28" s="39" t="s">
        <v>88</v>
      </c>
      <c r="E28" s="39" t="s">
        <v>40</v>
      </c>
      <c r="F28" s="1" t="s">
        <v>159</v>
      </c>
      <c r="G28" s="2">
        <v>2</v>
      </c>
      <c r="H28" s="33" t="s">
        <v>395</v>
      </c>
      <c r="I28" s="2">
        <v>2</v>
      </c>
      <c r="J28" s="33"/>
      <c r="K28" s="31">
        <v>22</v>
      </c>
      <c r="L28" s="31">
        <v>1000</v>
      </c>
      <c r="M28" s="31">
        <f>K28*L28*5/100</f>
        <v>1100</v>
      </c>
      <c r="N28" s="31">
        <f>M28*0.15*7</f>
        <v>1155</v>
      </c>
      <c r="O28" s="31">
        <f>M28*6.6*7+N28*2</f>
        <v>53130</v>
      </c>
      <c r="P28" s="31">
        <v>1</v>
      </c>
      <c r="Q28" s="31">
        <v>1</v>
      </c>
      <c r="R28" s="31">
        <f t="shared" si="0"/>
        <v>2070000</v>
      </c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1:42" s="17" customFormat="1" ht="21.75" customHeight="1">
      <c r="A29" s="29">
        <v>16</v>
      </c>
      <c r="B29" s="1" t="s">
        <v>80</v>
      </c>
      <c r="C29" s="5" t="s">
        <v>414</v>
      </c>
      <c r="D29" s="5" t="s">
        <v>415</v>
      </c>
      <c r="E29" s="1" t="s">
        <v>40</v>
      </c>
      <c r="F29" s="1" t="s">
        <v>416</v>
      </c>
      <c r="G29" s="2">
        <v>3</v>
      </c>
      <c r="H29" s="33" t="s">
        <v>395</v>
      </c>
      <c r="I29" s="2">
        <v>2</v>
      </c>
      <c r="J29" s="33"/>
      <c r="K29" s="31">
        <v>31</v>
      </c>
      <c r="L29" s="31">
        <v>1200</v>
      </c>
      <c r="M29" s="31">
        <f>K29*L29*5/100</f>
        <v>1860</v>
      </c>
      <c r="N29" s="31">
        <f>M29*0.15*7</f>
        <v>1953</v>
      </c>
      <c r="O29" s="31">
        <f>M29*6.6*7+N29*2</f>
        <v>89838</v>
      </c>
      <c r="P29" s="32">
        <v>1</v>
      </c>
      <c r="Q29" s="32">
        <v>1</v>
      </c>
      <c r="R29" s="31">
        <f t="shared" si="0"/>
        <v>2070000</v>
      </c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</row>
    <row r="30" spans="1:42" s="17" customFormat="1" ht="21.75" customHeight="1">
      <c r="A30" s="29">
        <v>17</v>
      </c>
      <c r="B30" s="1" t="s">
        <v>80</v>
      </c>
      <c r="C30" s="5" t="s">
        <v>417</v>
      </c>
      <c r="D30" s="5" t="s">
        <v>415</v>
      </c>
      <c r="E30" s="1" t="s">
        <v>40</v>
      </c>
      <c r="F30" s="1" t="s">
        <v>159</v>
      </c>
      <c r="G30" s="2">
        <v>3</v>
      </c>
      <c r="H30" s="33" t="s">
        <v>395</v>
      </c>
      <c r="I30" s="2">
        <v>2</v>
      </c>
      <c r="J30" s="33"/>
      <c r="K30" s="31">
        <v>31</v>
      </c>
      <c r="L30" s="31">
        <v>1200</v>
      </c>
      <c r="M30" s="31">
        <f aca="true" t="shared" si="4" ref="M30:M47">K30*L30/5</f>
        <v>7440</v>
      </c>
      <c r="N30" s="31">
        <f t="shared" si="2"/>
        <v>6138</v>
      </c>
      <c r="O30" s="31">
        <f>M30*6.6*5.5+N30*2</f>
        <v>282348</v>
      </c>
      <c r="P30" s="32">
        <v>1</v>
      </c>
      <c r="Q30" s="32">
        <v>1</v>
      </c>
      <c r="R30" s="31">
        <f t="shared" si="0"/>
        <v>2070000</v>
      </c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</row>
    <row r="31" spans="1:42" s="17" customFormat="1" ht="21.75" customHeight="1">
      <c r="A31" s="29">
        <v>18</v>
      </c>
      <c r="B31" s="1" t="s">
        <v>79</v>
      </c>
      <c r="C31" s="30" t="s">
        <v>418</v>
      </c>
      <c r="D31" s="8" t="s">
        <v>419</v>
      </c>
      <c r="E31" s="1" t="s">
        <v>44</v>
      </c>
      <c r="F31" s="3"/>
      <c r="G31" s="2">
        <v>3</v>
      </c>
      <c r="H31" s="33" t="s">
        <v>413</v>
      </c>
      <c r="I31" s="2">
        <v>6</v>
      </c>
      <c r="J31" s="33"/>
      <c r="K31" s="31">
        <v>20</v>
      </c>
      <c r="L31" s="31">
        <v>1500</v>
      </c>
      <c r="M31" s="31">
        <f t="shared" si="4"/>
        <v>6000</v>
      </c>
      <c r="N31" s="31">
        <f t="shared" si="2"/>
        <v>4950</v>
      </c>
      <c r="O31" s="31">
        <f>M31*6.6*7</f>
        <v>277200</v>
      </c>
      <c r="P31" s="31">
        <v>1</v>
      </c>
      <c r="Q31" s="31">
        <v>1</v>
      </c>
      <c r="R31" s="31">
        <f t="shared" si="0"/>
        <v>2070000</v>
      </c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</row>
    <row r="32" spans="1:42" s="40" customFormat="1" ht="21.75" customHeight="1">
      <c r="A32" s="29">
        <v>19</v>
      </c>
      <c r="B32" s="3" t="s">
        <v>81</v>
      </c>
      <c r="C32" s="5" t="s">
        <v>420</v>
      </c>
      <c r="D32" s="5" t="s">
        <v>421</v>
      </c>
      <c r="E32" s="3" t="s">
        <v>41</v>
      </c>
      <c r="F32" s="3"/>
      <c r="G32" s="2">
        <v>2</v>
      </c>
      <c r="H32" s="2" t="s">
        <v>397</v>
      </c>
      <c r="I32" s="2">
        <v>4</v>
      </c>
      <c r="J32" s="2"/>
      <c r="K32" s="31">
        <v>5</v>
      </c>
      <c r="L32" s="31">
        <v>8000</v>
      </c>
      <c r="M32" s="31">
        <f t="shared" si="4"/>
        <v>8000</v>
      </c>
      <c r="N32" s="31">
        <f t="shared" si="2"/>
        <v>6600</v>
      </c>
      <c r="O32" s="31">
        <f>M32*6.6*7</f>
        <v>369600</v>
      </c>
      <c r="P32" s="31">
        <v>1</v>
      </c>
      <c r="Q32" s="31">
        <v>1</v>
      </c>
      <c r="R32" s="31">
        <f t="shared" si="0"/>
        <v>2070000</v>
      </c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</row>
    <row r="33" spans="1:42" s="40" customFormat="1" ht="21.75" customHeight="1">
      <c r="A33" s="29">
        <v>20</v>
      </c>
      <c r="B33" s="3" t="s">
        <v>81</v>
      </c>
      <c r="C33" s="5" t="s">
        <v>422</v>
      </c>
      <c r="D33" s="5" t="s">
        <v>423</v>
      </c>
      <c r="E33" s="3" t="s">
        <v>41</v>
      </c>
      <c r="F33" s="3"/>
      <c r="G33" s="2">
        <v>2</v>
      </c>
      <c r="H33" s="2" t="s">
        <v>413</v>
      </c>
      <c r="I33" s="2">
        <v>6</v>
      </c>
      <c r="J33" s="2"/>
      <c r="K33" s="31">
        <v>5</v>
      </c>
      <c r="L33" s="31">
        <v>8000</v>
      </c>
      <c r="M33" s="31">
        <f t="shared" si="4"/>
        <v>8000</v>
      </c>
      <c r="N33" s="31">
        <f t="shared" si="2"/>
        <v>6600</v>
      </c>
      <c r="O33" s="31">
        <f aca="true" t="shared" si="5" ref="O33:O44">M33*6.6*5.5+N33*2</f>
        <v>303600</v>
      </c>
      <c r="P33" s="31">
        <v>1</v>
      </c>
      <c r="Q33" s="31">
        <v>1</v>
      </c>
      <c r="R33" s="31">
        <f t="shared" si="0"/>
        <v>2070000</v>
      </c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</row>
    <row r="34" spans="1:42" s="17" customFormat="1" ht="21.75" customHeight="1">
      <c r="A34" s="29">
        <v>21</v>
      </c>
      <c r="B34" s="1" t="s">
        <v>79</v>
      </c>
      <c r="C34" s="5" t="s">
        <v>424</v>
      </c>
      <c r="D34" s="5" t="s">
        <v>51</v>
      </c>
      <c r="E34" s="1" t="s">
        <v>41</v>
      </c>
      <c r="F34" s="1" t="s">
        <v>425</v>
      </c>
      <c r="G34" s="2">
        <v>2</v>
      </c>
      <c r="H34" s="2" t="s">
        <v>395</v>
      </c>
      <c r="I34" s="2">
        <v>2</v>
      </c>
      <c r="J34" s="2"/>
      <c r="K34" s="31">
        <v>16</v>
      </c>
      <c r="L34" s="11">
        <v>1000</v>
      </c>
      <c r="M34" s="31">
        <f t="shared" si="4"/>
        <v>3200</v>
      </c>
      <c r="N34" s="31">
        <f t="shared" si="2"/>
        <v>2640</v>
      </c>
      <c r="O34" s="31">
        <f>M34*6.6*7</f>
        <v>147840</v>
      </c>
      <c r="P34" s="31">
        <v>1</v>
      </c>
      <c r="Q34" s="31">
        <v>1</v>
      </c>
      <c r="R34" s="31">
        <f t="shared" si="0"/>
        <v>2070000</v>
      </c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</row>
    <row r="35" spans="1:42" s="17" customFormat="1" ht="21.75" customHeight="1">
      <c r="A35" s="29">
        <v>22</v>
      </c>
      <c r="B35" s="1" t="s">
        <v>81</v>
      </c>
      <c r="C35" s="30" t="s">
        <v>426</v>
      </c>
      <c r="D35" s="8" t="s">
        <v>427</v>
      </c>
      <c r="E35" s="1" t="s">
        <v>77</v>
      </c>
      <c r="F35" s="3" t="s">
        <v>159</v>
      </c>
      <c r="G35" s="2">
        <v>8</v>
      </c>
      <c r="H35" s="33" t="s">
        <v>428</v>
      </c>
      <c r="I35" s="2">
        <v>7</v>
      </c>
      <c r="J35" s="33"/>
      <c r="K35" s="31">
        <v>7</v>
      </c>
      <c r="L35" s="31">
        <v>4000</v>
      </c>
      <c r="M35" s="31">
        <f t="shared" si="4"/>
        <v>5600</v>
      </c>
      <c r="N35" s="31">
        <f t="shared" si="2"/>
        <v>4620</v>
      </c>
      <c r="O35" s="31">
        <f t="shared" si="5"/>
        <v>212520</v>
      </c>
      <c r="P35" s="31">
        <v>1</v>
      </c>
      <c r="Q35" s="31">
        <v>1</v>
      </c>
      <c r="R35" s="31">
        <f t="shared" si="0"/>
        <v>2070000</v>
      </c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</row>
    <row r="36" spans="1:42" s="17" customFormat="1" ht="21.75" customHeight="1">
      <c r="A36" s="29">
        <v>23</v>
      </c>
      <c r="B36" s="1" t="s">
        <v>79</v>
      </c>
      <c r="C36" s="5" t="s">
        <v>429</v>
      </c>
      <c r="D36" s="5" t="s">
        <v>430</v>
      </c>
      <c r="E36" s="1" t="s">
        <v>44</v>
      </c>
      <c r="F36" s="3"/>
      <c r="G36" s="2">
        <v>2</v>
      </c>
      <c r="H36" s="2" t="s">
        <v>407</v>
      </c>
      <c r="I36" s="2">
        <v>3</v>
      </c>
      <c r="J36" s="2"/>
      <c r="K36" s="31">
        <v>13</v>
      </c>
      <c r="L36" s="31">
        <v>2856</v>
      </c>
      <c r="M36" s="31">
        <f t="shared" si="4"/>
        <v>7425.6</v>
      </c>
      <c r="N36" s="31">
        <f t="shared" si="2"/>
        <v>6126.12</v>
      </c>
      <c r="O36" s="31">
        <f t="shared" si="5"/>
        <v>281801.51999999996</v>
      </c>
      <c r="P36" s="31">
        <v>1</v>
      </c>
      <c r="Q36" s="31">
        <v>1</v>
      </c>
      <c r="R36" s="31">
        <f t="shared" si="0"/>
        <v>2070000</v>
      </c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</row>
    <row r="37" spans="1:42" s="17" customFormat="1" ht="21.75" customHeight="1">
      <c r="A37" s="29">
        <v>24</v>
      </c>
      <c r="B37" s="1" t="s">
        <v>79</v>
      </c>
      <c r="C37" s="30" t="s">
        <v>431</v>
      </c>
      <c r="D37" s="8" t="s">
        <v>432</v>
      </c>
      <c r="E37" s="1" t="s">
        <v>41</v>
      </c>
      <c r="F37" s="3"/>
      <c r="G37" s="2">
        <v>4</v>
      </c>
      <c r="H37" s="33" t="s">
        <v>428</v>
      </c>
      <c r="I37" s="2">
        <v>7</v>
      </c>
      <c r="J37" s="33"/>
      <c r="K37" s="31">
        <v>15</v>
      </c>
      <c r="L37" s="31">
        <v>850</v>
      </c>
      <c r="M37" s="31">
        <f t="shared" si="4"/>
        <v>2550</v>
      </c>
      <c r="N37" s="31">
        <f t="shared" si="2"/>
        <v>2103.75</v>
      </c>
      <c r="O37" s="31">
        <f t="shared" si="5"/>
        <v>96772.5</v>
      </c>
      <c r="P37" s="31">
        <v>1</v>
      </c>
      <c r="Q37" s="31">
        <v>1</v>
      </c>
      <c r="R37" s="31">
        <f t="shared" si="0"/>
        <v>2070000</v>
      </c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</row>
    <row r="38" spans="1:42" s="17" customFormat="1" ht="21.75" customHeight="1">
      <c r="A38" s="29">
        <v>25</v>
      </c>
      <c r="B38" s="3" t="s">
        <v>79</v>
      </c>
      <c r="C38" s="5" t="s">
        <v>33</v>
      </c>
      <c r="D38" s="5" t="s">
        <v>433</v>
      </c>
      <c r="E38" s="3" t="s">
        <v>39</v>
      </c>
      <c r="F38" s="3"/>
      <c r="G38" s="2">
        <v>2</v>
      </c>
      <c r="H38" s="2" t="s">
        <v>397</v>
      </c>
      <c r="I38" s="2">
        <v>4</v>
      </c>
      <c r="J38" s="2"/>
      <c r="K38" s="31">
        <v>17</v>
      </c>
      <c r="L38" s="31">
        <v>900</v>
      </c>
      <c r="M38" s="31">
        <f t="shared" si="4"/>
        <v>3060</v>
      </c>
      <c r="N38" s="31">
        <f t="shared" si="2"/>
        <v>2524.5</v>
      </c>
      <c r="O38" s="31">
        <f t="shared" si="5"/>
        <v>116127</v>
      </c>
      <c r="P38" s="31">
        <v>1</v>
      </c>
      <c r="Q38" s="31">
        <v>1</v>
      </c>
      <c r="R38" s="31">
        <f t="shared" si="0"/>
        <v>2070000</v>
      </c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</row>
    <row r="39" spans="1:42" s="17" customFormat="1" ht="21.75" customHeight="1">
      <c r="A39" s="29">
        <v>26</v>
      </c>
      <c r="B39" s="1" t="s">
        <v>79</v>
      </c>
      <c r="C39" s="5" t="s">
        <v>23</v>
      </c>
      <c r="D39" s="5" t="s">
        <v>434</v>
      </c>
      <c r="E39" s="1" t="s">
        <v>40</v>
      </c>
      <c r="F39" s="1" t="s">
        <v>435</v>
      </c>
      <c r="G39" s="2">
        <v>3</v>
      </c>
      <c r="H39" s="33" t="s">
        <v>395</v>
      </c>
      <c r="I39" s="2">
        <v>2</v>
      </c>
      <c r="J39" s="33"/>
      <c r="K39" s="31">
        <v>17</v>
      </c>
      <c r="L39" s="11">
        <v>950</v>
      </c>
      <c r="M39" s="31">
        <f t="shared" si="4"/>
        <v>3230</v>
      </c>
      <c r="N39" s="31">
        <f t="shared" si="2"/>
        <v>2664.75</v>
      </c>
      <c r="O39" s="31">
        <f>M39*6.6*7</f>
        <v>149226</v>
      </c>
      <c r="P39" s="32">
        <v>1</v>
      </c>
      <c r="Q39" s="32">
        <v>1</v>
      </c>
      <c r="R39" s="31">
        <f t="shared" si="0"/>
        <v>2070000</v>
      </c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</row>
    <row r="40" spans="1:42" s="17" customFormat="1" ht="21.75" customHeight="1">
      <c r="A40" s="29">
        <v>27</v>
      </c>
      <c r="B40" s="1" t="s">
        <v>79</v>
      </c>
      <c r="C40" s="5" t="s">
        <v>108</v>
      </c>
      <c r="D40" s="5" t="s">
        <v>109</v>
      </c>
      <c r="E40" s="1" t="s">
        <v>42</v>
      </c>
      <c r="F40" s="1" t="s">
        <v>436</v>
      </c>
      <c r="G40" s="2">
        <v>3</v>
      </c>
      <c r="H40" s="33" t="s">
        <v>407</v>
      </c>
      <c r="I40" s="2">
        <v>3</v>
      </c>
      <c r="J40" s="33"/>
      <c r="K40" s="31">
        <v>19</v>
      </c>
      <c r="L40" s="11">
        <v>800</v>
      </c>
      <c r="M40" s="31">
        <f t="shared" si="4"/>
        <v>3040</v>
      </c>
      <c r="N40" s="31">
        <f t="shared" si="2"/>
        <v>2508</v>
      </c>
      <c r="O40" s="31">
        <f t="shared" si="5"/>
        <v>115368</v>
      </c>
      <c r="P40" s="32">
        <v>1</v>
      </c>
      <c r="Q40" s="32">
        <v>1</v>
      </c>
      <c r="R40" s="31">
        <f t="shared" si="0"/>
        <v>2070000</v>
      </c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</row>
    <row r="41" spans="1:42" s="17" customFormat="1" ht="21.75" customHeight="1">
      <c r="A41" s="29">
        <v>28</v>
      </c>
      <c r="B41" s="1" t="s">
        <v>79</v>
      </c>
      <c r="C41" s="30" t="s">
        <v>437</v>
      </c>
      <c r="D41" s="8" t="s">
        <v>438</v>
      </c>
      <c r="E41" s="1" t="s">
        <v>41</v>
      </c>
      <c r="F41" s="3"/>
      <c r="G41" s="2">
        <v>4</v>
      </c>
      <c r="H41" s="33" t="s">
        <v>397</v>
      </c>
      <c r="I41" s="2">
        <v>4</v>
      </c>
      <c r="J41" s="33"/>
      <c r="K41" s="31">
        <v>20</v>
      </c>
      <c r="L41" s="31">
        <v>1500</v>
      </c>
      <c r="M41" s="31">
        <f t="shared" si="4"/>
        <v>6000</v>
      </c>
      <c r="N41" s="31">
        <f t="shared" si="2"/>
        <v>4950</v>
      </c>
      <c r="O41" s="31">
        <f t="shared" si="5"/>
        <v>227700</v>
      </c>
      <c r="P41" s="31">
        <v>1</v>
      </c>
      <c r="Q41" s="31">
        <v>1</v>
      </c>
      <c r="R41" s="31">
        <f t="shared" si="0"/>
        <v>2070000</v>
      </c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</row>
    <row r="42" spans="1:42" s="17" customFormat="1" ht="21.75" customHeight="1">
      <c r="A42" s="29">
        <v>29</v>
      </c>
      <c r="B42" s="1" t="s">
        <v>79</v>
      </c>
      <c r="C42" s="30" t="s">
        <v>439</v>
      </c>
      <c r="D42" s="8" t="s">
        <v>50</v>
      </c>
      <c r="E42" s="1" t="s">
        <v>42</v>
      </c>
      <c r="F42" s="1" t="s">
        <v>440</v>
      </c>
      <c r="G42" s="2">
        <v>6</v>
      </c>
      <c r="H42" s="33" t="s">
        <v>441</v>
      </c>
      <c r="I42" s="2">
        <v>8</v>
      </c>
      <c r="J42" s="33">
        <v>8</v>
      </c>
      <c r="K42" s="31">
        <v>22</v>
      </c>
      <c r="L42" s="31">
        <v>1500</v>
      </c>
      <c r="M42" s="31">
        <f t="shared" si="4"/>
        <v>6600</v>
      </c>
      <c r="N42" s="31">
        <f t="shared" si="2"/>
        <v>5445</v>
      </c>
      <c r="O42" s="31">
        <f t="shared" si="5"/>
        <v>250470</v>
      </c>
      <c r="P42" s="31">
        <v>1</v>
      </c>
      <c r="Q42" s="31">
        <v>1</v>
      </c>
      <c r="R42" s="31">
        <f t="shared" si="0"/>
        <v>2070000</v>
      </c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</row>
    <row r="43" spans="1:42" s="17" customFormat="1" ht="21.75" customHeight="1">
      <c r="A43" s="29">
        <v>30</v>
      </c>
      <c r="B43" s="1" t="s">
        <v>79</v>
      </c>
      <c r="C43" s="30" t="s">
        <v>442</v>
      </c>
      <c r="D43" s="8" t="s">
        <v>443</v>
      </c>
      <c r="E43" s="1" t="s">
        <v>42</v>
      </c>
      <c r="F43" s="1" t="s">
        <v>444</v>
      </c>
      <c r="G43" s="2">
        <v>6</v>
      </c>
      <c r="H43" s="33" t="s">
        <v>401</v>
      </c>
      <c r="I43" s="2">
        <v>5</v>
      </c>
      <c r="J43" s="33"/>
      <c r="K43" s="31">
        <v>17</v>
      </c>
      <c r="L43" s="31">
        <v>1300</v>
      </c>
      <c r="M43" s="31">
        <f t="shared" si="4"/>
        <v>4420</v>
      </c>
      <c r="N43" s="31">
        <f t="shared" si="2"/>
        <v>3646.5</v>
      </c>
      <c r="O43" s="31">
        <f t="shared" si="5"/>
        <v>167739</v>
      </c>
      <c r="P43" s="31">
        <v>1</v>
      </c>
      <c r="Q43" s="31">
        <v>1</v>
      </c>
      <c r="R43" s="31">
        <f t="shared" si="0"/>
        <v>2070000</v>
      </c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</row>
    <row r="44" spans="1:42" s="17" customFormat="1" ht="21.75" customHeight="1">
      <c r="A44" s="29">
        <v>31</v>
      </c>
      <c r="B44" s="1" t="s">
        <v>79</v>
      </c>
      <c r="C44" s="38" t="s">
        <v>94</v>
      </c>
      <c r="D44" s="39" t="s">
        <v>95</v>
      </c>
      <c r="E44" s="39" t="s">
        <v>42</v>
      </c>
      <c r="F44" s="39" t="s">
        <v>445</v>
      </c>
      <c r="G44" s="2">
        <v>2</v>
      </c>
      <c r="H44" s="33" t="s">
        <v>446</v>
      </c>
      <c r="I44" s="2">
        <v>1</v>
      </c>
      <c r="J44" s="33"/>
      <c r="K44" s="31">
        <v>16</v>
      </c>
      <c r="L44" s="31">
        <v>800</v>
      </c>
      <c r="M44" s="31">
        <f t="shared" si="4"/>
        <v>2560</v>
      </c>
      <c r="N44" s="31">
        <f t="shared" si="2"/>
        <v>2112</v>
      </c>
      <c r="O44" s="31">
        <f t="shared" si="5"/>
        <v>97152</v>
      </c>
      <c r="P44" s="31">
        <v>1</v>
      </c>
      <c r="Q44" s="31">
        <v>1</v>
      </c>
      <c r="R44" s="31">
        <f t="shared" si="0"/>
        <v>2070000</v>
      </c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</row>
    <row r="45" spans="1:42" s="17" customFormat="1" ht="21.75" customHeight="1">
      <c r="A45" s="29">
        <v>32</v>
      </c>
      <c r="B45" s="1" t="s">
        <v>79</v>
      </c>
      <c r="C45" s="5" t="s">
        <v>447</v>
      </c>
      <c r="D45" s="5" t="s">
        <v>14</v>
      </c>
      <c r="E45" s="1" t="s">
        <v>39</v>
      </c>
      <c r="F45" s="1" t="s">
        <v>448</v>
      </c>
      <c r="G45" s="2">
        <v>4</v>
      </c>
      <c r="H45" s="33" t="s">
        <v>395</v>
      </c>
      <c r="I45" s="2">
        <v>2</v>
      </c>
      <c r="J45" s="33"/>
      <c r="K45" s="31">
        <v>15</v>
      </c>
      <c r="L45" s="31">
        <v>1200</v>
      </c>
      <c r="M45" s="31">
        <f t="shared" si="4"/>
        <v>3600</v>
      </c>
      <c r="N45" s="31">
        <f t="shared" si="2"/>
        <v>2970</v>
      </c>
      <c r="O45" s="31">
        <f>M45*6.6*7</f>
        <v>166320</v>
      </c>
      <c r="P45" s="31">
        <v>1</v>
      </c>
      <c r="Q45" s="31">
        <v>1</v>
      </c>
      <c r="R45" s="31">
        <f t="shared" si="0"/>
        <v>2070000</v>
      </c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</row>
    <row r="46" spans="1:42" s="17" customFormat="1" ht="21.75" customHeight="1">
      <c r="A46" s="29">
        <v>33</v>
      </c>
      <c r="B46" s="1" t="s">
        <v>81</v>
      </c>
      <c r="C46" s="30" t="s">
        <v>449</v>
      </c>
      <c r="D46" s="8" t="s">
        <v>450</v>
      </c>
      <c r="E46" s="1" t="s">
        <v>42</v>
      </c>
      <c r="F46" s="1" t="s">
        <v>159</v>
      </c>
      <c r="G46" s="2">
        <v>3</v>
      </c>
      <c r="H46" s="33" t="s">
        <v>401</v>
      </c>
      <c r="I46" s="2">
        <v>5</v>
      </c>
      <c r="J46" s="33"/>
      <c r="K46" s="31">
        <v>7</v>
      </c>
      <c r="L46" s="31">
        <v>1550</v>
      </c>
      <c r="M46" s="31">
        <f t="shared" si="4"/>
        <v>2170</v>
      </c>
      <c r="N46" s="31">
        <f t="shared" si="2"/>
        <v>1790.25</v>
      </c>
      <c r="O46" s="31">
        <f>M46*6.6*7</f>
        <v>100254</v>
      </c>
      <c r="P46" s="31">
        <v>1</v>
      </c>
      <c r="Q46" s="31">
        <v>1</v>
      </c>
      <c r="R46" s="31">
        <f t="shared" si="0"/>
        <v>2070000</v>
      </c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</row>
    <row r="47" spans="1:42" s="17" customFormat="1" ht="21.75" customHeight="1">
      <c r="A47" s="29">
        <v>34</v>
      </c>
      <c r="B47" s="1" t="s">
        <v>81</v>
      </c>
      <c r="C47" s="30" t="s">
        <v>451</v>
      </c>
      <c r="D47" s="8" t="s">
        <v>450</v>
      </c>
      <c r="E47" s="1" t="s">
        <v>42</v>
      </c>
      <c r="F47" s="1" t="s">
        <v>159</v>
      </c>
      <c r="G47" s="2">
        <v>4</v>
      </c>
      <c r="H47" s="33" t="s">
        <v>428</v>
      </c>
      <c r="I47" s="2">
        <v>7</v>
      </c>
      <c r="J47" s="33"/>
      <c r="K47" s="31">
        <v>7</v>
      </c>
      <c r="L47" s="31">
        <v>1550</v>
      </c>
      <c r="M47" s="31">
        <f t="shared" si="4"/>
        <v>2170</v>
      </c>
      <c r="N47" s="31">
        <f>M47*0.15*5.5</f>
        <v>1790.25</v>
      </c>
      <c r="O47" s="31">
        <f>M47*6.6*7</f>
        <v>100254</v>
      </c>
      <c r="P47" s="31">
        <v>1</v>
      </c>
      <c r="Q47" s="31">
        <v>1</v>
      </c>
      <c r="R47" s="31">
        <f t="shared" si="0"/>
        <v>2070000</v>
      </c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</row>
    <row r="48" spans="1:42" s="17" customFormat="1" ht="21.75" customHeight="1">
      <c r="A48" s="29">
        <v>35</v>
      </c>
      <c r="B48" s="1" t="s">
        <v>81</v>
      </c>
      <c r="C48" s="30" t="s">
        <v>452</v>
      </c>
      <c r="D48" s="8" t="s">
        <v>450</v>
      </c>
      <c r="E48" s="1" t="s">
        <v>42</v>
      </c>
      <c r="F48" s="1" t="s">
        <v>159</v>
      </c>
      <c r="G48" s="2">
        <v>2</v>
      </c>
      <c r="H48" s="33" t="s">
        <v>397</v>
      </c>
      <c r="I48" s="2">
        <v>4</v>
      </c>
      <c r="J48" s="33"/>
      <c r="K48" s="31">
        <v>7</v>
      </c>
      <c r="L48" s="31">
        <v>1550</v>
      </c>
      <c r="M48" s="31">
        <f aca="true" t="shared" si="6" ref="M48:M57">K48*L48*5/100</f>
        <v>542.5</v>
      </c>
      <c r="N48" s="31">
        <f>M48*0.15*7</f>
        <v>569.625</v>
      </c>
      <c r="O48" s="31">
        <f aca="true" t="shared" si="7" ref="O48:O71">M48*6.6*7+N48*2</f>
        <v>26202.75</v>
      </c>
      <c r="P48" s="31">
        <v>1</v>
      </c>
      <c r="Q48" s="31">
        <v>1</v>
      </c>
      <c r="R48" s="31">
        <f t="shared" si="0"/>
        <v>2070000</v>
      </c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</row>
    <row r="49" spans="1:42" s="42" customFormat="1" ht="21.75" customHeight="1">
      <c r="A49" s="29">
        <v>36</v>
      </c>
      <c r="B49" s="1" t="s">
        <v>80</v>
      </c>
      <c r="C49" s="5" t="s">
        <v>453</v>
      </c>
      <c r="D49" s="5" t="s">
        <v>53</v>
      </c>
      <c r="E49" s="1" t="s">
        <v>37</v>
      </c>
      <c r="F49" s="1" t="s">
        <v>159</v>
      </c>
      <c r="G49" s="2">
        <v>4</v>
      </c>
      <c r="H49" s="2" t="s">
        <v>407</v>
      </c>
      <c r="I49" s="2">
        <v>3</v>
      </c>
      <c r="J49" s="2"/>
      <c r="K49" s="31">
        <v>19</v>
      </c>
      <c r="L49" s="11">
        <v>1750</v>
      </c>
      <c r="M49" s="31">
        <f t="shared" si="6"/>
        <v>1662.5</v>
      </c>
      <c r="N49" s="31">
        <f aca="true" t="shared" si="8" ref="N49:N70">M49*0.15*7</f>
        <v>1745.625</v>
      </c>
      <c r="O49" s="31">
        <f t="shared" si="7"/>
        <v>80298.75</v>
      </c>
      <c r="P49" s="32">
        <v>1</v>
      </c>
      <c r="Q49" s="32">
        <v>1</v>
      </c>
      <c r="R49" s="31">
        <f t="shared" si="0"/>
        <v>2070000</v>
      </c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</row>
    <row r="50" spans="1:42" s="42" customFormat="1" ht="21.75" customHeight="1">
      <c r="A50" s="29">
        <v>37</v>
      </c>
      <c r="B50" s="1" t="s">
        <v>80</v>
      </c>
      <c r="C50" s="5" t="s">
        <v>454</v>
      </c>
      <c r="D50" s="5" t="s">
        <v>53</v>
      </c>
      <c r="E50" s="1" t="s">
        <v>37</v>
      </c>
      <c r="F50" s="1" t="s">
        <v>159</v>
      </c>
      <c r="G50" s="2">
        <v>3</v>
      </c>
      <c r="H50" s="2" t="s">
        <v>413</v>
      </c>
      <c r="I50" s="2">
        <v>6</v>
      </c>
      <c r="J50" s="2"/>
      <c r="K50" s="31">
        <v>19</v>
      </c>
      <c r="L50" s="11">
        <v>1750</v>
      </c>
      <c r="M50" s="31">
        <f t="shared" si="6"/>
        <v>1662.5</v>
      </c>
      <c r="N50" s="31">
        <f t="shared" si="8"/>
        <v>1745.625</v>
      </c>
      <c r="O50" s="31">
        <f t="shared" si="7"/>
        <v>80298.75</v>
      </c>
      <c r="P50" s="32">
        <v>1</v>
      </c>
      <c r="Q50" s="32">
        <v>1</v>
      </c>
      <c r="R50" s="31">
        <f t="shared" si="0"/>
        <v>2070000</v>
      </c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</row>
    <row r="51" spans="1:42" s="42" customFormat="1" ht="21.75" customHeight="1">
      <c r="A51" s="29">
        <v>38</v>
      </c>
      <c r="B51" s="1" t="s">
        <v>80</v>
      </c>
      <c r="C51" s="5" t="s">
        <v>455</v>
      </c>
      <c r="D51" s="5" t="s">
        <v>53</v>
      </c>
      <c r="E51" s="1" t="s">
        <v>37</v>
      </c>
      <c r="F51" s="1" t="s">
        <v>159</v>
      </c>
      <c r="G51" s="2">
        <v>3</v>
      </c>
      <c r="H51" s="2" t="s">
        <v>407</v>
      </c>
      <c r="I51" s="2">
        <v>3</v>
      </c>
      <c r="J51" s="2"/>
      <c r="K51" s="31">
        <v>19</v>
      </c>
      <c r="L51" s="11">
        <v>1750</v>
      </c>
      <c r="M51" s="31">
        <f t="shared" si="6"/>
        <v>1662.5</v>
      </c>
      <c r="N51" s="31">
        <f t="shared" si="8"/>
        <v>1745.625</v>
      </c>
      <c r="O51" s="31">
        <f t="shared" si="7"/>
        <v>80298.75</v>
      </c>
      <c r="P51" s="32">
        <v>1</v>
      </c>
      <c r="Q51" s="32">
        <v>1</v>
      </c>
      <c r="R51" s="31">
        <f t="shared" si="0"/>
        <v>2070000</v>
      </c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</row>
    <row r="52" spans="1:42" s="42" customFormat="1" ht="21.75" customHeight="1">
      <c r="A52" s="29">
        <v>39</v>
      </c>
      <c r="B52" s="1" t="s">
        <v>80</v>
      </c>
      <c r="C52" s="5" t="s">
        <v>456</v>
      </c>
      <c r="D52" s="5" t="s">
        <v>53</v>
      </c>
      <c r="E52" s="1" t="s">
        <v>37</v>
      </c>
      <c r="F52" s="1" t="s">
        <v>159</v>
      </c>
      <c r="G52" s="2">
        <v>4</v>
      </c>
      <c r="H52" s="2" t="s">
        <v>413</v>
      </c>
      <c r="I52" s="2">
        <v>6</v>
      </c>
      <c r="J52" s="2"/>
      <c r="K52" s="31">
        <v>19</v>
      </c>
      <c r="L52" s="11">
        <v>1750</v>
      </c>
      <c r="M52" s="31">
        <f t="shared" si="6"/>
        <v>1662.5</v>
      </c>
      <c r="N52" s="31">
        <f t="shared" si="8"/>
        <v>1745.625</v>
      </c>
      <c r="O52" s="31">
        <f t="shared" si="7"/>
        <v>80298.75</v>
      </c>
      <c r="P52" s="32">
        <v>1</v>
      </c>
      <c r="Q52" s="32">
        <v>1</v>
      </c>
      <c r="R52" s="31">
        <f t="shared" si="0"/>
        <v>2070000</v>
      </c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</row>
    <row r="53" spans="1:42" s="42" customFormat="1" ht="21.75" customHeight="1">
      <c r="A53" s="29">
        <v>40</v>
      </c>
      <c r="B53" s="1" t="s">
        <v>80</v>
      </c>
      <c r="C53" s="5" t="s">
        <v>457</v>
      </c>
      <c r="D53" s="5" t="s">
        <v>53</v>
      </c>
      <c r="E53" s="1" t="s">
        <v>37</v>
      </c>
      <c r="F53" s="1" t="s">
        <v>159</v>
      </c>
      <c r="G53" s="2">
        <v>3</v>
      </c>
      <c r="H53" s="2" t="s">
        <v>401</v>
      </c>
      <c r="I53" s="2">
        <v>5</v>
      </c>
      <c r="J53" s="2"/>
      <c r="K53" s="31">
        <v>35</v>
      </c>
      <c r="L53" s="11">
        <v>1850</v>
      </c>
      <c r="M53" s="31">
        <f t="shared" si="6"/>
        <v>3237.5</v>
      </c>
      <c r="N53" s="31">
        <f t="shared" si="8"/>
        <v>3399.375</v>
      </c>
      <c r="O53" s="31">
        <f t="shared" si="7"/>
        <v>156371.25</v>
      </c>
      <c r="P53" s="32">
        <v>1</v>
      </c>
      <c r="Q53" s="32">
        <v>1</v>
      </c>
      <c r="R53" s="31">
        <f t="shared" si="0"/>
        <v>2070000</v>
      </c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</row>
    <row r="54" spans="1:42" s="42" customFormat="1" ht="21.75" customHeight="1">
      <c r="A54" s="29">
        <v>41</v>
      </c>
      <c r="B54" s="1" t="s">
        <v>80</v>
      </c>
      <c r="C54" s="5" t="s">
        <v>458</v>
      </c>
      <c r="D54" s="5" t="s">
        <v>53</v>
      </c>
      <c r="E54" s="1" t="s">
        <v>37</v>
      </c>
      <c r="F54" s="1" t="s">
        <v>159</v>
      </c>
      <c r="G54" s="2">
        <v>4</v>
      </c>
      <c r="H54" s="2" t="s">
        <v>397</v>
      </c>
      <c r="I54" s="2">
        <v>4</v>
      </c>
      <c r="J54" s="2"/>
      <c r="K54" s="31">
        <v>35</v>
      </c>
      <c r="L54" s="11">
        <v>1850</v>
      </c>
      <c r="M54" s="31">
        <f t="shared" si="6"/>
        <v>3237.5</v>
      </c>
      <c r="N54" s="31">
        <f t="shared" si="8"/>
        <v>3399.375</v>
      </c>
      <c r="O54" s="31">
        <f t="shared" si="7"/>
        <v>156371.25</v>
      </c>
      <c r="P54" s="32">
        <v>1</v>
      </c>
      <c r="Q54" s="32">
        <v>1</v>
      </c>
      <c r="R54" s="31">
        <f t="shared" si="0"/>
        <v>2070000</v>
      </c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</row>
    <row r="55" spans="1:42" s="42" customFormat="1" ht="21.75" customHeight="1">
      <c r="A55" s="29">
        <v>42</v>
      </c>
      <c r="B55" s="1" t="s">
        <v>80</v>
      </c>
      <c r="C55" s="5" t="s">
        <v>459</v>
      </c>
      <c r="D55" s="5" t="s">
        <v>53</v>
      </c>
      <c r="E55" s="1" t="s">
        <v>37</v>
      </c>
      <c r="F55" s="1" t="s">
        <v>159</v>
      </c>
      <c r="G55" s="2">
        <v>3</v>
      </c>
      <c r="H55" s="2" t="s">
        <v>401</v>
      </c>
      <c r="I55" s="2">
        <v>5</v>
      </c>
      <c r="J55" s="2"/>
      <c r="K55" s="31">
        <v>35</v>
      </c>
      <c r="L55" s="11">
        <v>1850</v>
      </c>
      <c r="M55" s="31">
        <f t="shared" si="6"/>
        <v>3237.5</v>
      </c>
      <c r="N55" s="31">
        <f t="shared" si="8"/>
        <v>3399.375</v>
      </c>
      <c r="O55" s="31">
        <f t="shared" si="7"/>
        <v>156371.25</v>
      </c>
      <c r="P55" s="32">
        <v>1</v>
      </c>
      <c r="Q55" s="32">
        <v>1</v>
      </c>
      <c r="R55" s="31">
        <f t="shared" si="0"/>
        <v>2070000</v>
      </c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</row>
    <row r="56" spans="1:42" s="42" customFormat="1" ht="21.75" customHeight="1">
      <c r="A56" s="29">
        <v>43</v>
      </c>
      <c r="B56" s="1" t="s">
        <v>80</v>
      </c>
      <c r="C56" s="5" t="s">
        <v>460</v>
      </c>
      <c r="D56" s="5" t="s">
        <v>53</v>
      </c>
      <c r="E56" s="1" t="s">
        <v>37</v>
      </c>
      <c r="F56" s="1" t="s">
        <v>159</v>
      </c>
      <c r="G56" s="2">
        <v>4</v>
      </c>
      <c r="H56" s="2" t="s">
        <v>397</v>
      </c>
      <c r="I56" s="2">
        <v>4</v>
      </c>
      <c r="J56" s="2"/>
      <c r="K56" s="31">
        <v>35</v>
      </c>
      <c r="L56" s="11">
        <v>1850</v>
      </c>
      <c r="M56" s="31">
        <f t="shared" si="6"/>
        <v>3237.5</v>
      </c>
      <c r="N56" s="31">
        <f t="shared" si="8"/>
        <v>3399.375</v>
      </c>
      <c r="O56" s="31">
        <f t="shared" si="7"/>
        <v>156371.25</v>
      </c>
      <c r="P56" s="32">
        <v>1</v>
      </c>
      <c r="Q56" s="32">
        <v>1</v>
      </c>
      <c r="R56" s="31">
        <f t="shared" si="0"/>
        <v>2070000</v>
      </c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</row>
    <row r="57" spans="1:42" s="42" customFormat="1" ht="21.75" customHeight="1">
      <c r="A57" s="29">
        <v>44</v>
      </c>
      <c r="B57" s="1" t="s">
        <v>80</v>
      </c>
      <c r="C57" s="5" t="s">
        <v>461</v>
      </c>
      <c r="D57" s="5" t="s">
        <v>53</v>
      </c>
      <c r="E57" s="1" t="s">
        <v>37</v>
      </c>
      <c r="F57" s="1" t="s">
        <v>159</v>
      </c>
      <c r="G57" s="2">
        <v>4</v>
      </c>
      <c r="H57" s="33" t="s">
        <v>407</v>
      </c>
      <c r="I57" s="2">
        <v>3</v>
      </c>
      <c r="J57" s="33"/>
      <c r="K57" s="31">
        <v>19</v>
      </c>
      <c r="L57" s="11">
        <v>1750</v>
      </c>
      <c r="M57" s="31">
        <f t="shared" si="6"/>
        <v>1662.5</v>
      </c>
      <c r="N57" s="31">
        <f t="shared" si="8"/>
        <v>1745.625</v>
      </c>
      <c r="O57" s="31">
        <f t="shared" si="7"/>
        <v>80298.75</v>
      </c>
      <c r="P57" s="32">
        <v>1</v>
      </c>
      <c r="Q57" s="32">
        <v>1</v>
      </c>
      <c r="R57" s="31">
        <f t="shared" si="0"/>
        <v>2070000</v>
      </c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</row>
    <row r="58" spans="1:42" s="42" customFormat="1" ht="21.75" customHeight="1">
      <c r="A58" s="29">
        <v>45</v>
      </c>
      <c r="B58" s="1" t="s">
        <v>80</v>
      </c>
      <c r="C58" s="5" t="s">
        <v>462</v>
      </c>
      <c r="D58" s="5" t="s">
        <v>53</v>
      </c>
      <c r="E58" s="1" t="s">
        <v>37</v>
      </c>
      <c r="F58" s="1" t="s">
        <v>159</v>
      </c>
      <c r="G58" s="2">
        <v>4</v>
      </c>
      <c r="H58" s="33" t="s">
        <v>407</v>
      </c>
      <c r="I58" s="2">
        <v>3</v>
      </c>
      <c r="J58" s="33"/>
      <c r="K58" s="31">
        <v>19</v>
      </c>
      <c r="L58" s="11">
        <v>1750</v>
      </c>
      <c r="M58" s="31">
        <f>K58*L58/5</f>
        <v>6650</v>
      </c>
      <c r="N58" s="31">
        <f>M58*0.15*5.5</f>
        <v>5486.25</v>
      </c>
      <c r="O58" s="31">
        <f>M58*6.6*5.5+N58*2</f>
        <v>252367.5</v>
      </c>
      <c r="P58" s="32">
        <v>1</v>
      </c>
      <c r="Q58" s="32">
        <v>1</v>
      </c>
      <c r="R58" s="31">
        <f t="shared" si="0"/>
        <v>2070000</v>
      </c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</row>
    <row r="59" spans="1:42" s="42" customFormat="1" ht="21.75" customHeight="1">
      <c r="A59" s="29">
        <v>46</v>
      </c>
      <c r="B59" s="1" t="s">
        <v>80</v>
      </c>
      <c r="C59" s="30" t="s">
        <v>463</v>
      </c>
      <c r="D59" s="5" t="s">
        <v>53</v>
      </c>
      <c r="E59" s="1" t="s">
        <v>37</v>
      </c>
      <c r="F59" s="1" t="s">
        <v>159</v>
      </c>
      <c r="G59" s="6">
        <v>3</v>
      </c>
      <c r="H59" s="2" t="s">
        <v>407</v>
      </c>
      <c r="I59" s="2">
        <v>3</v>
      </c>
      <c r="J59" s="2"/>
      <c r="K59" s="31">
        <v>35</v>
      </c>
      <c r="L59" s="31">
        <v>1850</v>
      </c>
      <c r="M59" s="31">
        <f>K59*L59/5</f>
        <v>12950</v>
      </c>
      <c r="N59" s="31">
        <f>M59*0.15*5.5</f>
        <v>10683.75</v>
      </c>
      <c r="O59" s="31">
        <f>M59*6.6*5.5+N59*2</f>
        <v>491452.5</v>
      </c>
      <c r="P59" s="32">
        <v>1</v>
      </c>
      <c r="Q59" s="32">
        <v>1</v>
      </c>
      <c r="R59" s="31">
        <f t="shared" si="0"/>
        <v>2070000</v>
      </c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</row>
    <row r="60" spans="1:42" s="42" customFormat="1" ht="21.75" customHeight="1">
      <c r="A60" s="29">
        <v>47</v>
      </c>
      <c r="B60" s="1" t="s">
        <v>80</v>
      </c>
      <c r="C60" s="30" t="s">
        <v>464</v>
      </c>
      <c r="D60" s="5" t="s">
        <v>53</v>
      </c>
      <c r="E60" s="1" t="s">
        <v>37</v>
      </c>
      <c r="F60" s="1" t="s">
        <v>159</v>
      </c>
      <c r="G60" s="6">
        <v>3</v>
      </c>
      <c r="H60" s="2" t="s">
        <v>397</v>
      </c>
      <c r="I60" s="2">
        <v>4</v>
      </c>
      <c r="J60" s="2"/>
      <c r="K60" s="31">
        <v>35</v>
      </c>
      <c r="L60" s="31">
        <v>1850</v>
      </c>
      <c r="M60" s="31">
        <f aca="true" t="shared" si="9" ref="M60:M66">K60*L60*5/100</f>
        <v>3237.5</v>
      </c>
      <c r="N60" s="31">
        <f t="shared" si="8"/>
        <v>3399.375</v>
      </c>
      <c r="O60" s="31">
        <f t="shared" si="7"/>
        <v>156371.25</v>
      </c>
      <c r="P60" s="32">
        <v>1</v>
      </c>
      <c r="Q60" s="32">
        <v>1</v>
      </c>
      <c r="R60" s="31">
        <f t="shared" si="0"/>
        <v>2070000</v>
      </c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</row>
    <row r="61" spans="1:42" s="42" customFormat="1" ht="21.75" customHeight="1">
      <c r="A61" s="29">
        <v>48</v>
      </c>
      <c r="B61" s="1" t="s">
        <v>80</v>
      </c>
      <c r="C61" s="30" t="s">
        <v>465</v>
      </c>
      <c r="D61" s="5" t="s">
        <v>53</v>
      </c>
      <c r="E61" s="1" t="s">
        <v>37</v>
      </c>
      <c r="F61" s="1" t="s">
        <v>159</v>
      </c>
      <c r="G61" s="6">
        <v>3</v>
      </c>
      <c r="H61" s="2" t="s">
        <v>407</v>
      </c>
      <c r="I61" s="2">
        <v>3</v>
      </c>
      <c r="J61" s="2"/>
      <c r="K61" s="31">
        <v>35</v>
      </c>
      <c r="L61" s="31">
        <v>1850</v>
      </c>
      <c r="M61" s="31">
        <f t="shared" si="9"/>
        <v>3237.5</v>
      </c>
      <c r="N61" s="31">
        <f t="shared" si="8"/>
        <v>3399.375</v>
      </c>
      <c r="O61" s="31">
        <f t="shared" si="7"/>
        <v>156371.25</v>
      </c>
      <c r="P61" s="32">
        <v>1</v>
      </c>
      <c r="Q61" s="32">
        <v>1</v>
      </c>
      <c r="R61" s="31">
        <f t="shared" si="0"/>
        <v>2070000</v>
      </c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</row>
    <row r="62" spans="1:42" s="42" customFormat="1" ht="21.75" customHeight="1">
      <c r="A62" s="29">
        <v>49</v>
      </c>
      <c r="B62" s="1" t="s">
        <v>80</v>
      </c>
      <c r="C62" s="30" t="s">
        <v>466</v>
      </c>
      <c r="D62" s="5" t="s">
        <v>53</v>
      </c>
      <c r="E62" s="1" t="s">
        <v>37</v>
      </c>
      <c r="F62" s="1" t="s">
        <v>159</v>
      </c>
      <c r="G62" s="6">
        <v>3</v>
      </c>
      <c r="H62" s="2" t="s">
        <v>397</v>
      </c>
      <c r="I62" s="2">
        <v>4</v>
      </c>
      <c r="J62" s="2"/>
      <c r="K62" s="31">
        <v>35</v>
      </c>
      <c r="L62" s="31">
        <v>1850</v>
      </c>
      <c r="M62" s="31">
        <f t="shared" si="9"/>
        <v>3237.5</v>
      </c>
      <c r="N62" s="31">
        <f t="shared" si="8"/>
        <v>3399.375</v>
      </c>
      <c r="O62" s="31">
        <f t="shared" si="7"/>
        <v>156371.25</v>
      </c>
      <c r="P62" s="32">
        <v>1</v>
      </c>
      <c r="Q62" s="32">
        <v>1</v>
      </c>
      <c r="R62" s="31">
        <f t="shared" si="0"/>
        <v>2070000</v>
      </c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</row>
    <row r="63" spans="1:42" s="42" customFormat="1" ht="21.75" customHeight="1">
      <c r="A63" s="29">
        <v>50</v>
      </c>
      <c r="B63" s="1" t="s">
        <v>80</v>
      </c>
      <c r="C63" s="30" t="s">
        <v>467</v>
      </c>
      <c r="D63" s="5" t="s">
        <v>53</v>
      </c>
      <c r="E63" s="1" t="s">
        <v>37</v>
      </c>
      <c r="F63" s="1" t="s">
        <v>159</v>
      </c>
      <c r="G63" s="6">
        <v>3</v>
      </c>
      <c r="H63" s="2" t="s">
        <v>407</v>
      </c>
      <c r="I63" s="2">
        <v>3</v>
      </c>
      <c r="J63" s="2"/>
      <c r="K63" s="31">
        <v>35</v>
      </c>
      <c r="L63" s="31">
        <v>1850</v>
      </c>
      <c r="M63" s="31">
        <f t="shared" si="9"/>
        <v>3237.5</v>
      </c>
      <c r="N63" s="31">
        <f t="shared" si="8"/>
        <v>3399.375</v>
      </c>
      <c r="O63" s="31">
        <f t="shared" si="7"/>
        <v>156371.25</v>
      </c>
      <c r="P63" s="32">
        <v>1</v>
      </c>
      <c r="Q63" s="32">
        <v>1</v>
      </c>
      <c r="R63" s="31">
        <f t="shared" si="0"/>
        <v>2070000</v>
      </c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</row>
    <row r="64" spans="1:42" s="42" customFormat="1" ht="21.75" customHeight="1">
      <c r="A64" s="29">
        <v>51</v>
      </c>
      <c r="B64" s="1" t="s">
        <v>80</v>
      </c>
      <c r="C64" s="30" t="s">
        <v>468</v>
      </c>
      <c r="D64" s="5" t="s">
        <v>53</v>
      </c>
      <c r="E64" s="1" t="s">
        <v>37</v>
      </c>
      <c r="F64" s="1" t="s">
        <v>159</v>
      </c>
      <c r="G64" s="6">
        <v>3</v>
      </c>
      <c r="H64" s="2" t="s">
        <v>397</v>
      </c>
      <c r="I64" s="2">
        <v>4</v>
      </c>
      <c r="J64" s="2"/>
      <c r="K64" s="31">
        <v>35</v>
      </c>
      <c r="L64" s="31">
        <v>1850</v>
      </c>
      <c r="M64" s="31">
        <f t="shared" si="9"/>
        <v>3237.5</v>
      </c>
      <c r="N64" s="31">
        <f t="shared" si="8"/>
        <v>3399.375</v>
      </c>
      <c r="O64" s="31">
        <f t="shared" si="7"/>
        <v>156371.25</v>
      </c>
      <c r="P64" s="32">
        <v>1</v>
      </c>
      <c r="Q64" s="32">
        <v>1</v>
      </c>
      <c r="R64" s="31">
        <f t="shared" si="0"/>
        <v>2070000</v>
      </c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</row>
    <row r="65" spans="1:42" s="42" customFormat="1" ht="21.75" customHeight="1">
      <c r="A65" s="29">
        <v>52</v>
      </c>
      <c r="B65" s="1" t="s">
        <v>80</v>
      </c>
      <c r="C65" s="30" t="s">
        <v>469</v>
      </c>
      <c r="D65" s="5" t="s">
        <v>53</v>
      </c>
      <c r="E65" s="1" t="s">
        <v>37</v>
      </c>
      <c r="F65" s="1" t="s">
        <v>159</v>
      </c>
      <c r="G65" s="6">
        <v>3</v>
      </c>
      <c r="H65" s="2" t="s">
        <v>407</v>
      </c>
      <c r="I65" s="2">
        <v>3</v>
      </c>
      <c r="J65" s="2"/>
      <c r="K65" s="31">
        <v>35</v>
      </c>
      <c r="L65" s="31">
        <v>1850</v>
      </c>
      <c r="M65" s="31">
        <f t="shared" si="9"/>
        <v>3237.5</v>
      </c>
      <c r="N65" s="31">
        <f t="shared" si="8"/>
        <v>3399.375</v>
      </c>
      <c r="O65" s="31">
        <f t="shared" si="7"/>
        <v>156371.25</v>
      </c>
      <c r="P65" s="32">
        <v>1</v>
      </c>
      <c r="Q65" s="32">
        <v>1</v>
      </c>
      <c r="R65" s="31">
        <f t="shared" si="0"/>
        <v>2070000</v>
      </c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</row>
    <row r="66" spans="1:42" s="42" customFormat="1" ht="21.75" customHeight="1">
      <c r="A66" s="29">
        <v>53</v>
      </c>
      <c r="B66" s="1" t="s">
        <v>80</v>
      </c>
      <c r="C66" s="30" t="s">
        <v>470</v>
      </c>
      <c r="D66" s="5" t="s">
        <v>53</v>
      </c>
      <c r="E66" s="1" t="s">
        <v>37</v>
      </c>
      <c r="F66" s="1" t="s">
        <v>159</v>
      </c>
      <c r="G66" s="6">
        <v>3</v>
      </c>
      <c r="H66" s="2" t="s">
        <v>397</v>
      </c>
      <c r="I66" s="2">
        <v>4</v>
      </c>
      <c r="J66" s="2"/>
      <c r="K66" s="31">
        <v>35</v>
      </c>
      <c r="L66" s="31">
        <v>1850</v>
      </c>
      <c r="M66" s="31">
        <f t="shared" si="9"/>
        <v>3237.5</v>
      </c>
      <c r="N66" s="31">
        <f t="shared" si="8"/>
        <v>3399.375</v>
      </c>
      <c r="O66" s="31">
        <f t="shared" si="7"/>
        <v>156371.25</v>
      </c>
      <c r="P66" s="32">
        <v>1</v>
      </c>
      <c r="Q66" s="32">
        <v>1</v>
      </c>
      <c r="R66" s="31">
        <f t="shared" si="0"/>
        <v>2070000</v>
      </c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</row>
    <row r="67" spans="1:42" s="42" customFormat="1" ht="21.75" customHeight="1">
      <c r="A67" s="29">
        <v>54</v>
      </c>
      <c r="B67" s="1" t="s">
        <v>79</v>
      </c>
      <c r="C67" s="30" t="s">
        <v>471</v>
      </c>
      <c r="D67" s="5" t="s">
        <v>53</v>
      </c>
      <c r="E67" s="1" t="s">
        <v>37</v>
      </c>
      <c r="F67" s="1" t="s">
        <v>159</v>
      </c>
      <c r="G67" s="6">
        <v>2</v>
      </c>
      <c r="H67" s="2" t="s">
        <v>407</v>
      </c>
      <c r="I67" s="2">
        <v>3</v>
      </c>
      <c r="J67" s="2"/>
      <c r="K67" s="31">
        <v>27</v>
      </c>
      <c r="L67" s="31">
        <v>1200</v>
      </c>
      <c r="M67" s="31">
        <f>K67*L67/5</f>
        <v>6480</v>
      </c>
      <c r="N67" s="31">
        <f>M67*0.15*5.5</f>
        <v>5346</v>
      </c>
      <c r="O67" s="31">
        <f>M67*6.6*5.5+N67*2</f>
        <v>245916</v>
      </c>
      <c r="P67" s="32">
        <v>1</v>
      </c>
      <c r="Q67" s="32">
        <v>1</v>
      </c>
      <c r="R67" s="31">
        <f t="shared" si="0"/>
        <v>2070000</v>
      </c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</row>
    <row r="68" spans="1:42" s="42" customFormat="1" ht="21.75" customHeight="1">
      <c r="A68" s="29">
        <v>55</v>
      </c>
      <c r="B68" s="1" t="s">
        <v>79</v>
      </c>
      <c r="C68" s="30" t="s">
        <v>472</v>
      </c>
      <c r="D68" s="5" t="s">
        <v>53</v>
      </c>
      <c r="E68" s="1" t="s">
        <v>37</v>
      </c>
      <c r="F68" s="1" t="s">
        <v>159</v>
      </c>
      <c r="G68" s="6">
        <v>2</v>
      </c>
      <c r="H68" s="2" t="s">
        <v>407</v>
      </c>
      <c r="I68" s="2">
        <v>3</v>
      </c>
      <c r="J68" s="2"/>
      <c r="K68" s="31">
        <v>27</v>
      </c>
      <c r="L68" s="31">
        <v>1200</v>
      </c>
      <c r="M68" s="31">
        <f>K68*L68/5</f>
        <v>6480</v>
      </c>
      <c r="N68" s="31">
        <f>M68*0.15*5.5</f>
        <v>5346</v>
      </c>
      <c r="O68" s="31">
        <f>M68*6.6*5.5+N68*2</f>
        <v>245916</v>
      </c>
      <c r="P68" s="32">
        <v>1</v>
      </c>
      <c r="Q68" s="32">
        <v>1</v>
      </c>
      <c r="R68" s="31">
        <f t="shared" si="0"/>
        <v>2070000</v>
      </c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</row>
    <row r="69" spans="1:42" s="17" customFormat="1" ht="21.75" customHeight="1">
      <c r="A69" s="29">
        <v>56</v>
      </c>
      <c r="B69" s="1" t="s">
        <v>80</v>
      </c>
      <c r="C69" s="34" t="s">
        <v>473</v>
      </c>
      <c r="D69" s="34" t="s">
        <v>474</v>
      </c>
      <c r="E69" s="35" t="s">
        <v>37</v>
      </c>
      <c r="F69" s="1" t="s">
        <v>159</v>
      </c>
      <c r="G69" s="2">
        <v>3</v>
      </c>
      <c r="H69" s="33" t="s">
        <v>397</v>
      </c>
      <c r="I69" s="2">
        <v>4</v>
      </c>
      <c r="J69" s="33"/>
      <c r="K69" s="36">
        <v>30</v>
      </c>
      <c r="L69" s="37">
        <v>1000</v>
      </c>
      <c r="M69" s="31">
        <f>K69*L69*5/100</f>
        <v>1500</v>
      </c>
      <c r="N69" s="31">
        <f t="shared" si="8"/>
        <v>1575</v>
      </c>
      <c r="O69" s="31">
        <f t="shared" si="7"/>
        <v>72450</v>
      </c>
      <c r="P69" s="31">
        <v>1</v>
      </c>
      <c r="Q69" s="31">
        <v>1</v>
      </c>
      <c r="R69" s="31">
        <f t="shared" si="0"/>
        <v>2070000</v>
      </c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</row>
    <row r="70" spans="1:42" s="17" customFormat="1" ht="21.75" customHeight="1">
      <c r="A70" s="29">
        <v>57</v>
      </c>
      <c r="B70" s="1" t="s">
        <v>80</v>
      </c>
      <c r="C70" s="34" t="s">
        <v>475</v>
      </c>
      <c r="D70" s="34" t="s">
        <v>474</v>
      </c>
      <c r="E70" s="35" t="s">
        <v>37</v>
      </c>
      <c r="F70" s="1" t="s">
        <v>159</v>
      </c>
      <c r="G70" s="2">
        <v>3</v>
      </c>
      <c r="H70" s="33" t="s">
        <v>397</v>
      </c>
      <c r="I70" s="2">
        <v>4</v>
      </c>
      <c r="J70" s="33"/>
      <c r="K70" s="36">
        <v>30</v>
      </c>
      <c r="L70" s="37">
        <v>1000</v>
      </c>
      <c r="M70" s="31">
        <f>K70*L70*5/100</f>
        <v>1500</v>
      </c>
      <c r="N70" s="31">
        <f t="shared" si="8"/>
        <v>1575</v>
      </c>
      <c r="O70" s="31">
        <f t="shared" si="7"/>
        <v>72450</v>
      </c>
      <c r="P70" s="31">
        <v>1</v>
      </c>
      <c r="Q70" s="31">
        <v>1</v>
      </c>
      <c r="R70" s="31">
        <f t="shared" si="0"/>
        <v>2070000</v>
      </c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</row>
    <row r="71" spans="1:42" s="17" customFormat="1" ht="21.75" customHeight="1">
      <c r="A71" s="29">
        <v>58</v>
      </c>
      <c r="B71" s="1" t="s">
        <v>80</v>
      </c>
      <c r="C71" s="5" t="s">
        <v>476</v>
      </c>
      <c r="D71" s="5" t="s">
        <v>477</v>
      </c>
      <c r="E71" s="1" t="s">
        <v>39</v>
      </c>
      <c r="F71" s="1" t="s">
        <v>159</v>
      </c>
      <c r="G71" s="2">
        <v>3</v>
      </c>
      <c r="H71" s="2" t="s">
        <v>407</v>
      </c>
      <c r="I71" s="2">
        <v>3</v>
      </c>
      <c r="J71" s="2"/>
      <c r="K71" s="31">
        <v>27</v>
      </c>
      <c r="L71" s="11">
        <v>1000</v>
      </c>
      <c r="M71" s="31">
        <f>K71*L71*5/100</f>
        <v>1350</v>
      </c>
      <c r="N71" s="31">
        <f>M71*0.15*7</f>
        <v>1417.5</v>
      </c>
      <c r="O71" s="31">
        <f t="shared" si="7"/>
        <v>65205</v>
      </c>
      <c r="P71" s="32">
        <v>1</v>
      </c>
      <c r="Q71" s="32">
        <v>1</v>
      </c>
      <c r="R71" s="31">
        <f t="shared" si="0"/>
        <v>2070000</v>
      </c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</row>
    <row r="72" spans="1:42" s="17" customFormat="1" ht="21.75" customHeight="1">
      <c r="A72" s="29">
        <v>59</v>
      </c>
      <c r="B72" s="1" t="s">
        <v>80</v>
      </c>
      <c r="C72" s="30" t="s">
        <v>478</v>
      </c>
      <c r="D72" s="5" t="s">
        <v>477</v>
      </c>
      <c r="E72" s="1" t="s">
        <v>39</v>
      </c>
      <c r="F72" s="1" t="s">
        <v>159</v>
      </c>
      <c r="G72" s="2">
        <v>3</v>
      </c>
      <c r="H72" s="2" t="s">
        <v>407</v>
      </c>
      <c r="I72" s="2">
        <v>3</v>
      </c>
      <c r="J72" s="2"/>
      <c r="K72" s="31">
        <v>27</v>
      </c>
      <c r="L72" s="31">
        <v>1000</v>
      </c>
      <c r="M72" s="31">
        <f>K72*L72/5</f>
        <v>5400</v>
      </c>
      <c r="N72" s="31">
        <f>M72*0.15*5.5</f>
        <v>4455</v>
      </c>
      <c r="O72" s="31">
        <f>M72*6.6*5.5+N72*2</f>
        <v>204930</v>
      </c>
      <c r="P72" s="32">
        <v>1</v>
      </c>
      <c r="Q72" s="32">
        <v>1</v>
      </c>
      <c r="R72" s="31">
        <f t="shared" si="0"/>
        <v>2070000</v>
      </c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</row>
    <row r="73" spans="1:42" s="17" customFormat="1" ht="21.75" customHeight="1">
      <c r="A73" s="29">
        <v>60</v>
      </c>
      <c r="B73" s="1" t="s">
        <v>80</v>
      </c>
      <c r="C73" s="5" t="s">
        <v>479</v>
      </c>
      <c r="D73" s="5" t="s">
        <v>52</v>
      </c>
      <c r="E73" s="1" t="s">
        <v>39</v>
      </c>
      <c r="F73" s="1" t="s">
        <v>159</v>
      </c>
      <c r="G73" s="2">
        <v>3</v>
      </c>
      <c r="H73" s="2" t="s">
        <v>407</v>
      </c>
      <c r="I73" s="2">
        <v>3</v>
      </c>
      <c r="J73" s="2"/>
      <c r="K73" s="31">
        <v>31</v>
      </c>
      <c r="L73" s="11">
        <v>1000</v>
      </c>
      <c r="M73" s="31">
        <f>K73*L73/5</f>
        <v>6200</v>
      </c>
      <c r="N73" s="31">
        <f>N72</f>
        <v>4455</v>
      </c>
      <c r="O73" s="31">
        <f>O72</f>
        <v>204930</v>
      </c>
      <c r="P73" s="32">
        <v>1</v>
      </c>
      <c r="Q73" s="32">
        <v>1</v>
      </c>
      <c r="R73" s="31">
        <f t="shared" si="0"/>
        <v>2070000</v>
      </c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</row>
    <row r="74" spans="1:42" s="17" customFormat="1" ht="21.75" customHeight="1">
      <c r="A74" s="29">
        <v>61</v>
      </c>
      <c r="B74" s="1" t="s">
        <v>80</v>
      </c>
      <c r="C74" s="5" t="s">
        <v>480</v>
      </c>
      <c r="D74" s="5" t="s">
        <v>52</v>
      </c>
      <c r="E74" s="1" t="s">
        <v>39</v>
      </c>
      <c r="F74" s="1" t="s">
        <v>159</v>
      </c>
      <c r="G74" s="2">
        <v>3</v>
      </c>
      <c r="H74" s="2" t="s">
        <v>407</v>
      </c>
      <c r="I74" s="2">
        <v>3</v>
      </c>
      <c r="J74" s="2"/>
      <c r="K74" s="31">
        <v>31</v>
      </c>
      <c r="L74" s="11">
        <v>1000</v>
      </c>
      <c r="M74" s="31">
        <f>L74*K74/5</f>
        <v>6200</v>
      </c>
      <c r="N74" s="31">
        <f>M74*0.15*5.5</f>
        <v>5115</v>
      </c>
      <c r="O74" s="31">
        <f>M74*6.6*5.5+N74*2</f>
        <v>235290</v>
      </c>
      <c r="P74" s="32">
        <v>1</v>
      </c>
      <c r="Q74" s="32">
        <v>1</v>
      </c>
      <c r="R74" s="31">
        <f t="shared" si="0"/>
        <v>2070000</v>
      </c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</row>
    <row r="75" spans="1:42" s="17" customFormat="1" ht="21.75" customHeight="1">
      <c r="A75" s="29">
        <v>62</v>
      </c>
      <c r="B75" s="1" t="s">
        <v>80</v>
      </c>
      <c r="C75" s="5" t="s">
        <v>481</v>
      </c>
      <c r="D75" s="5" t="s">
        <v>52</v>
      </c>
      <c r="E75" s="1" t="s">
        <v>39</v>
      </c>
      <c r="F75" s="1" t="s">
        <v>159</v>
      </c>
      <c r="G75" s="2">
        <v>3</v>
      </c>
      <c r="H75" s="2" t="s">
        <v>407</v>
      </c>
      <c r="I75" s="2">
        <v>3</v>
      </c>
      <c r="J75" s="2"/>
      <c r="K75" s="31">
        <v>31</v>
      </c>
      <c r="L75" s="11">
        <v>1000</v>
      </c>
      <c r="M75" s="31">
        <f>L75*K75/5</f>
        <v>6200</v>
      </c>
      <c r="N75" s="31">
        <f>M75*0.15*5.5</f>
        <v>5115</v>
      </c>
      <c r="O75" s="31">
        <f>M75*6.6*5.5+N75*2</f>
        <v>235290</v>
      </c>
      <c r="P75" s="32">
        <v>1</v>
      </c>
      <c r="Q75" s="32">
        <v>1</v>
      </c>
      <c r="R75" s="31">
        <f t="shared" si="0"/>
        <v>2070000</v>
      </c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</row>
    <row r="76" spans="1:42" s="17" customFormat="1" ht="21.75" customHeight="1">
      <c r="A76" s="29">
        <v>63</v>
      </c>
      <c r="B76" s="1" t="s">
        <v>80</v>
      </c>
      <c r="C76" s="5" t="s">
        <v>482</v>
      </c>
      <c r="D76" s="5" t="s">
        <v>52</v>
      </c>
      <c r="E76" s="1" t="s">
        <v>39</v>
      </c>
      <c r="F76" s="1" t="s">
        <v>159</v>
      </c>
      <c r="G76" s="2">
        <v>3</v>
      </c>
      <c r="H76" s="2" t="s">
        <v>407</v>
      </c>
      <c r="I76" s="2">
        <v>3</v>
      </c>
      <c r="J76" s="2"/>
      <c r="K76" s="31">
        <v>31</v>
      </c>
      <c r="L76" s="11">
        <v>1000</v>
      </c>
      <c r="M76" s="31">
        <f>L76*K76/5</f>
        <v>6200</v>
      </c>
      <c r="N76" s="31">
        <f>M76*0.15*5.5</f>
        <v>5115</v>
      </c>
      <c r="O76" s="31">
        <f>M76*6.6*5.5+N76*2</f>
        <v>235290</v>
      </c>
      <c r="P76" s="32">
        <v>1</v>
      </c>
      <c r="Q76" s="32">
        <v>1</v>
      </c>
      <c r="R76" s="31">
        <f t="shared" si="0"/>
        <v>2070000</v>
      </c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</row>
    <row r="77" spans="1:42" s="17" customFormat="1" ht="21.75" customHeight="1">
      <c r="A77" s="29">
        <v>64</v>
      </c>
      <c r="B77" s="1" t="s">
        <v>80</v>
      </c>
      <c r="C77" s="5" t="s">
        <v>483</v>
      </c>
      <c r="D77" s="5" t="s">
        <v>52</v>
      </c>
      <c r="E77" s="1" t="s">
        <v>39</v>
      </c>
      <c r="F77" s="1" t="s">
        <v>159</v>
      </c>
      <c r="G77" s="2">
        <v>3</v>
      </c>
      <c r="H77" s="2" t="s">
        <v>407</v>
      </c>
      <c r="I77" s="2">
        <v>3</v>
      </c>
      <c r="J77" s="2"/>
      <c r="K77" s="31">
        <v>27</v>
      </c>
      <c r="L77" s="11">
        <v>1000</v>
      </c>
      <c r="M77" s="31">
        <f>L77*K77*5/100</f>
        <v>1350</v>
      </c>
      <c r="N77" s="31">
        <f>M77*0.15*7</f>
        <v>1417.5</v>
      </c>
      <c r="O77" s="31">
        <f>M77*6.6*7+N77*2</f>
        <v>65205</v>
      </c>
      <c r="P77" s="32">
        <v>1</v>
      </c>
      <c r="Q77" s="32">
        <v>1</v>
      </c>
      <c r="R77" s="31">
        <f t="shared" si="0"/>
        <v>2070000</v>
      </c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</row>
    <row r="78" spans="1:42" s="17" customFormat="1" ht="21.75" customHeight="1">
      <c r="A78" s="29">
        <v>65</v>
      </c>
      <c r="B78" s="1" t="s">
        <v>80</v>
      </c>
      <c r="C78" s="5" t="s">
        <v>484</v>
      </c>
      <c r="D78" s="5" t="s">
        <v>52</v>
      </c>
      <c r="E78" s="1" t="s">
        <v>39</v>
      </c>
      <c r="F78" s="1" t="s">
        <v>159</v>
      </c>
      <c r="G78" s="2">
        <v>3</v>
      </c>
      <c r="H78" s="2" t="s">
        <v>407</v>
      </c>
      <c r="I78" s="2">
        <v>3</v>
      </c>
      <c r="J78" s="2"/>
      <c r="K78" s="31">
        <v>27</v>
      </c>
      <c r="L78" s="11">
        <v>1000</v>
      </c>
      <c r="M78" s="31">
        <f>L78*K78*5/100</f>
        <v>1350</v>
      </c>
      <c r="N78" s="31">
        <f>M78*0.15*7</f>
        <v>1417.5</v>
      </c>
      <c r="O78" s="31">
        <f>M78*6.6*7+N78*2</f>
        <v>65205</v>
      </c>
      <c r="P78" s="32">
        <v>1</v>
      </c>
      <c r="Q78" s="32">
        <v>1</v>
      </c>
      <c r="R78" s="31">
        <f t="shared" si="0"/>
        <v>2070000</v>
      </c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</row>
    <row r="79" spans="1:42" s="17" customFormat="1" ht="21.75" customHeight="1">
      <c r="A79" s="29">
        <v>66</v>
      </c>
      <c r="B79" s="1" t="s">
        <v>80</v>
      </c>
      <c r="C79" s="5" t="s">
        <v>485</v>
      </c>
      <c r="D79" s="5" t="s">
        <v>52</v>
      </c>
      <c r="E79" s="1" t="s">
        <v>39</v>
      </c>
      <c r="F79" s="1" t="s">
        <v>159</v>
      </c>
      <c r="G79" s="2">
        <v>3</v>
      </c>
      <c r="H79" s="2" t="s">
        <v>407</v>
      </c>
      <c r="I79" s="2">
        <v>3</v>
      </c>
      <c r="J79" s="2"/>
      <c r="K79" s="31">
        <v>27</v>
      </c>
      <c r="L79" s="11">
        <v>1000</v>
      </c>
      <c r="M79" s="31">
        <f>L79*K79/5</f>
        <v>5400</v>
      </c>
      <c r="N79" s="31">
        <f>M79*0.15*5.5</f>
        <v>4455</v>
      </c>
      <c r="O79" s="31">
        <f>M79*6.6*5.5+N79*2</f>
        <v>204930</v>
      </c>
      <c r="P79" s="32">
        <v>1</v>
      </c>
      <c r="Q79" s="32">
        <v>1</v>
      </c>
      <c r="R79" s="31">
        <f t="shared" si="0"/>
        <v>2070000</v>
      </c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</row>
    <row r="80" spans="1:42" s="17" customFormat="1" ht="21.75" customHeight="1">
      <c r="A80" s="29">
        <v>67</v>
      </c>
      <c r="B80" s="1" t="s">
        <v>80</v>
      </c>
      <c r="C80" s="5" t="s">
        <v>486</v>
      </c>
      <c r="D80" s="5" t="s">
        <v>52</v>
      </c>
      <c r="E80" s="1" t="s">
        <v>39</v>
      </c>
      <c r="F80" s="1" t="s">
        <v>159</v>
      </c>
      <c r="G80" s="2">
        <v>3</v>
      </c>
      <c r="H80" s="2" t="s">
        <v>407</v>
      </c>
      <c r="I80" s="2">
        <v>3</v>
      </c>
      <c r="J80" s="2"/>
      <c r="K80" s="31">
        <v>27</v>
      </c>
      <c r="L80" s="31">
        <v>1000</v>
      </c>
      <c r="M80" s="31">
        <f>L80*K80/5</f>
        <v>5400</v>
      </c>
      <c r="N80" s="31">
        <f>M80*0.15*5.5</f>
        <v>4455</v>
      </c>
      <c r="O80" s="31">
        <f>M80*6.6*5.5+N80*2</f>
        <v>204930</v>
      </c>
      <c r="P80" s="32">
        <v>1</v>
      </c>
      <c r="Q80" s="32">
        <v>1</v>
      </c>
      <c r="R80" s="31">
        <f aca="true" t="shared" si="10" ref="R80:R143">90*$R$2</f>
        <v>2070000</v>
      </c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</row>
    <row r="81" spans="1:42" s="17" customFormat="1" ht="21.75" customHeight="1">
      <c r="A81" s="29">
        <v>68</v>
      </c>
      <c r="B81" s="1" t="s">
        <v>80</v>
      </c>
      <c r="C81" s="5" t="s">
        <v>84</v>
      </c>
      <c r="D81" s="5" t="s">
        <v>52</v>
      </c>
      <c r="E81" s="1" t="s">
        <v>39</v>
      </c>
      <c r="F81" s="1" t="s">
        <v>159</v>
      </c>
      <c r="G81" s="2">
        <v>3</v>
      </c>
      <c r="H81" s="2" t="s">
        <v>407</v>
      </c>
      <c r="I81" s="2">
        <v>3</v>
      </c>
      <c r="J81" s="2"/>
      <c r="K81" s="31">
        <v>27</v>
      </c>
      <c r="L81" s="31">
        <v>1000</v>
      </c>
      <c r="M81" s="31">
        <f>L81*K81/5</f>
        <v>5400</v>
      </c>
      <c r="N81" s="31">
        <f>M81*0.15*5.5</f>
        <v>4455</v>
      </c>
      <c r="O81" s="31">
        <f>M81*6.6*5.5+N81*2</f>
        <v>204930</v>
      </c>
      <c r="P81" s="32">
        <v>1</v>
      </c>
      <c r="Q81" s="32">
        <v>1</v>
      </c>
      <c r="R81" s="31">
        <f t="shared" si="10"/>
        <v>2070000</v>
      </c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</row>
    <row r="82" spans="1:42" s="17" customFormat="1" ht="21.75" customHeight="1">
      <c r="A82" s="29">
        <v>69</v>
      </c>
      <c r="B82" s="1" t="s">
        <v>80</v>
      </c>
      <c r="C82" s="5" t="s">
        <v>85</v>
      </c>
      <c r="D82" s="5" t="s">
        <v>52</v>
      </c>
      <c r="E82" s="1" t="s">
        <v>39</v>
      </c>
      <c r="F82" s="1" t="s">
        <v>159</v>
      </c>
      <c r="G82" s="2">
        <v>3</v>
      </c>
      <c r="H82" s="2" t="s">
        <v>407</v>
      </c>
      <c r="I82" s="2">
        <v>3</v>
      </c>
      <c r="J82" s="2"/>
      <c r="K82" s="31">
        <v>27</v>
      </c>
      <c r="L82" s="31">
        <v>1000</v>
      </c>
      <c r="M82" s="31">
        <f>L82*K82*5/100</f>
        <v>1350</v>
      </c>
      <c r="N82" s="31">
        <f>M82*0.15*7</f>
        <v>1417.5</v>
      </c>
      <c r="O82" s="31">
        <f>M82*6.6*7+N82*2</f>
        <v>65205</v>
      </c>
      <c r="P82" s="32">
        <v>1</v>
      </c>
      <c r="Q82" s="32">
        <v>1</v>
      </c>
      <c r="R82" s="31">
        <f t="shared" si="10"/>
        <v>2070000</v>
      </c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</row>
    <row r="83" spans="1:42" s="17" customFormat="1" ht="21.75" customHeight="1">
      <c r="A83" s="29">
        <v>70</v>
      </c>
      <c r="B83" s="1" t="s">
        <v>79</v>
      </c>
      <c r="C83" s="5" t="s">
        <v>487</v>
      </c>
      <c r="D83" s="5" t="s">
        <v>48</v>
      </c>
      <c r="E83" s="1" t="s">
        <v>40</v>
      </c>
      <c r="F83" s="1" t="s">
        <v>159</v>
      </c>
      <c r="G83" s="2">
        <v>1</v>
      </c>
      <c r="H83" s="33" t="s">
        <v>395</v>
      </c>
      <c r="I83" s="2">
        <v>2</v>
      </c>
      <c r="J83" s="33"/>
      <c r="K83" s="31">
        <v>27</v>
      </c>
      <c r="L83" s="31">
        <v>1500</v>
      </c>
      <c r="M83" s="31">
        <f>L83*K83*5/100</f>
        <v>2025</v>
      </c>
      <c r="N83" s="31">
        <f>M83*0.15*7</f>
        <v>2126.25</v>
      </c>
      <c r="O83" s="31">
        <f>M83*6.6*7+N83*2</f>
        <v>97807.5</v>
      </c>
      <c r="P83" s="31">
        <v>1</v>
      </c>
      <c r="Q83" s="31">
        <v>1</v>
      </c>
      <c r="R83" s="31">
        <f t="shared" si="10"/>
        <v>2070000</v>
      </c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</row>
    <row r="84" spans="1:42" s="17" customFormat="1" ht="21.75" customHeight="1">
      <c r="A84" s="29">
        <v>71</v>
      </c>
      <c r="B84" s="1" t="s">
        <v>79</v>
      </c>
      <c r="C84" s="5" t="s">
        <v>488</v>
      </c>
      <c r="D84" s="5" t="s">
        <v>489</v>
      </c>
      <c r="E84" s="1" t="s">
        <v>40</v>
      </c>
      <c r="F84" s="1" t="s">
        <v>159</v>
      </c>
      <c r="G84" s="2">
        <v>1</v>
      </c>
      <c r="H84" s="33" t="s">
        <v>395</v>
      </c>
      <c r="I84" s="2">
        <v>2</v>
      </c>
      <c r="J84" s="33"/>
      <c r="K84" s="31">
        <v>27</v>
      </c>
      <c r="L84" s="31">
        <v>1500</v>
      </c>
      <c r="M84" s="31">
        <f>L84*K84/5</f>
        <v>8100</v>
      </c>
      <c r="N84" s="31">
        <f>M84*0.15*5.5</f>
        <v>6682.5</v>
      </c>
      <c r="O84" s="31">
        <f>M84*6.6*5.5+N84*2</f>
        <v>307395</v>
      </c>
      <c r="P84" s="31">
        <v>1</v>
      </c>
      <c r="Q84" s="31">
        <v>1</v>
      </c>
      <c r="R84" s="31">
        <f t="shared" si="10"/>
        <v>2070000</v>
      </c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</row>
    <row r="85" spans="1:42" s="17" customFormat="1" ht="21.75" customHeight="1">
      <c r="A85" s="29">
        <v>72</v>
      </c>
      <c r="B85" s="1" t="s">
        <v>79</v>
      </c>
      <c r="C85" s="34" t="s">
        <v>490</v>
      </c>
      <c r="D85" s="5" t="s">
        <v>491</v>
      </c>
      <c r="E85" s="1" t="s">
        <v>40</v>
      </c>
      <c r="F85" s="1" t="s">
        <v>159</v>
      </c>
      <c r="G85" s="2">
        <v>3</v>
      </c>
      <c r="H85" s="33" t="s">
        <v>407</v>
      </c>
      <c r="I85" s="2">
        <v>3</v>
      </c>
      <c r="J85" s="33"/>
      <c r="K85" s="31">
        <v>20</v>
      </c>
      <c r="L85" s="31">
        <v>900</v>
      </c>
      <c r="M85" s="31">
        <f>L85*K85/5</f>
        <v>3600</v>
      </c>
      <c r="N85" s="31">
        <f>M85*0.15*5.5</f>
        <v>2970</v>
      </c>
      <c r="O85" s="31">
        <f>M85*6.6*5.5+N85*2</f>
        <v>136620</v>
      </c>
      <c r="P85" s="31">
        <v>1</v>
      </c>
      <c r="Q85" s="31">
        <v>1</v>
      </c>
      <c r="R85" s="31">
        <f t="shared" si="10"/>
        <v>2070000</v>
      </c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</row>
    <row r="86" spans="1:42" s="17" customFormat="1" ht="21.75" customHeight="1">
      <c r="A86" s="29">
        <v>73</v>
      </c>
      <c r="B86" s="1" t="s">
        <v>79</v>
      </c>
      <c r="C86" s="34" t="s">
        <v>221</v>
      </c>
      <c r="D86" s="5" t="s">
        <v>492</v>
      </c>
      <c r="E86" s="1" t="s">
        <v>42</v>
      </c>
      <c r="F86" s="1" t="s">
        <v>32</v>
      </c>
      <c r="G86" s="2">
        <v>3</v>
      </c>
      <c r="H86" s="33" t="s">
        <v>428</v>
      </c>
      <c r="I86" s="2">
        <v>7</v>
      </c>
      <c r="J86" s="33"/>
      <c r="K86" s="31">
        <v>9</v>
      </c>
      <c r="L86" s="31">
        <v>900</v>
      </c>
      <c r="M86" s="31">
        <f>L86*K86/5</f>
        <v>1620</v>
      </c>
      <c r="N86" s="31">
        <f aca="true" t="shared" si="11" ref="N86:N142">M86*0.15*5.5</f>
        <v>1336.5</v>
      </c>
      <c r="O86" s="31">
        <f aca="true" t="shared" si="12" ref="O86:O142">M86*6.6*5.5+N86*2</f>
        <v>61479</v>
      </c>
      <c r="P86" s="31">
        <v>1</v>
      </c>
      <c r="Q86" s="31">
        <v>1</v>
      </c>
      <c r="R86" s="31">
        <f t="shared" si="10"/>
        <v>2070000</v>
      </c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</row>
    <row r="87" spans="1:42" s="17" customFormat="1" ht="21.75" customHeight="1">
      <c r="A87" s="29">
        <v>74</v>
      </c>
      <c r="B87" s="1" t="s">
        <v>79</v>
      </c>
      <c r="C87" s="34" t="s">
        <v>493</v>
      </c>
      <c r="D87" s="5" t="s">
        <v>494</v>
      </c>
      <c r="E87" s="1" t="s">
        <v>37</v>
      </c>
      <c r="F87" s="1" t="s">
        <v>159</v>
      </c>
      <c r="G87" s="2">
        <v>3</v>
      </c>
      <c r="H87" s="33" t="s">
        <v>397</v>
      </c>
      <c r="I87" s="2">
        <v>4</v>
      </c>
      <c r="J87" s="33"/>
      <c r="K87" s="36">
        <v>30</v>
      </c>
      <c r="L87" s="44">
        <f>2234/3</f>
        <v>744.6666666666666</v>
      </c>
      <c r="M87" s="31">
        <f>L87*K87/5</f>
        <v>4468</v>
      </c>
      <c r="N87" s="31">
        <f t="shared" si="11"/>
        <v>3686.0999999999995</v>
      </c>
      <c r="O87" s="31">
        <f t="shared" si="12"/>
        <v>169560.6</v>
      </c>
      <c r="P87" s="31">
        <v>1</v>
      </c>
      <c r="Q87" s="31">
        <v>1</v>
      </c>
      <c r="R87" s="31">
        <f t="shared" si="10"/>
        <v>2070000</v>
      </c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</row>
    <row r="88" spans="1:42" s="17" customFormat="1" ht="21.75" customHeight="1">
      <c r="A88" s="29">
        <v>75</v>
      </c>
      <c r="B88" s="1" t="s">
        <v>80</v>
      </c>
      <c r="C88" s="34" t="s">
        <v>495</v>
      </c>
      <c r="D88" s="5" t="s">
        <v>494</v>
      </c>
      <c r="E88" s="1" t="s">
        <v>37</v>
      </c>
      <c r="F88" s="1" t="s">
        <v>159</v>
      </c>
      <c r="G88" s="2">
        <v>3</v>
      </c>
      <c r="H88" s="33" t="s">
        <v>395</v>
      </c>
      <c r="I88" s="2">
        <v>2</v>
      </c>
      <c r="J88" s="33"/>
      <c r="K88" s="36">
        <v>30</v>
      </c>
      <c r="L88" s="44">
        <f>2234/3</f>
        <v>744.6666666666666</v>
      </c>
      <c r="M88" s="31">
        <f>L88*K88*5/100</f>
        <v>1117</v>
      </c>
      <c r="N88" s="31">
        <f>M88*0.15*7</f>
        <v>1172.85</v>
      </c>
      <c r="O88" s="31">
        <f>M88*6.6*7+N88*2</f>
        <v>53951.1</v>
      </c>
      <c r="P88" s="31">
        <v>1</v>
      </c>
      <c r="Q88" s="31">
        <v>1</v>
      </c>
      <c r="R88" s="31">
        <f t="shared" si="10"/>
        <v>2070000</v>
      </c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</row>
    <row r="89" spans="1:42" s="17" customFormat="1" ht="21.75" customHeight="1">
      <c r="A89" s="29">
        <v>76</v>
      </c>
      <c r="B89" s="1" t="s">
        <v>80</v>
      </c>
      <c r="C89" s="34" t="s">
        <v>134</v>
      </c>
      <c r="D89" s="5" t="s">
        <v>494</v>
      </c>
      <c r="E89" s="1" t="s">
        <v>37</v>
      </c>
      <c r="F89" s="1" t="s">
        <v>159</v>
      </c>
      <c r="G89" s="2">
        <v>3</v>
      </c>
      <c r="H89" s="33" t="s">
        <v>395</v>
      </c>
      <c r="I89" s="2">
        <v>2</v>
      </c>
      <c r="J89" s="33"/>
      <c r="K89" s="36">
        <v>30</v>
      </c>
      <c r="L89" s="44">
        <f>2234/3</f>
        <v>744.6666666666666</v>
      </c>
      <c r="M89" s="31">
        <f>L89*K89*5/100</f>
        <v>1117</v>
      </c>
      <c r="N89" s="31">
        <f>M89*0.15*7</f>
        <v>1172.85</v>
      </c>
      <c r="O89" s="31">
        <f>M89*6.6*7+N89*2</f>
        <v>53951.1</v>
      </c>
      <c r="P89" s="31">
        <v>1</v>
      </c>
      <c r="Q89" s="31">
        <v>1</v>
      </c>
      <c r="R89" s="31">
        <f t="shared" si="10"/>
        <v>2070000</v>
      </c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</row>
    <row r="90" spans="1:42" s="17" customFormat="1" ht="21.75" customHeight="1">
      <c r="A90" s="29">
        <v>77</v>
      </c>
      <c r="B90" s="1" t="s">
        <v>79</v>
      </c>
      <c r="C90" s="34" t="s">
        <v>496</v>
      </c>
      <c r="D90" s="5" t="s">
        <v>497</v>
      </c>
      <c r="E90" s="1" t="s">
        <v>77</v>
      </c>
      <c r="F90" s="1"/>
      <c r="G90" s="2">
        <v>4</v>
      </c>
      <c r="H90" s="33" t="s">
        <v>401</v>
      </c>
      <c r="I90" s="2">
        <v>5</v>
      </c>
      <c r="J90" s="33"/>
      <c r="K90" s="36">
        <v>17</v>
      </c>
      <c r="L90" s="44">
        <v>1000</v>
      </c>
      <c r="M90" s="31">
        <f>L90*K90/5</f>
        <v>3400</v>
      </c>
      <c r="N90" s="31">
        <f t="shared" si="11"/>
        <v>2805</v>
      </c>
      <c r="O90" s="31">
        <f t="shared" si="12"/>
        <v>129030</v>
      </c>
      <c r="P90" s="31">
        <v>1</v>
      </c>
      <c r="Q90" s="31">
        <v>1</v>
      </c>
      <c r="R90" s="31">
        <f t="shared" si="10"/>
        <v>2070000</v>
      </c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</row>
    <row r="91" spans="1:42" s="17" customFormat="1" ht="21.75" customHeight="1">
      <c r="A91" s="29">
        <v>78</v>
      </c>
      <c r="B91" s="1" t="s">
        <v>79</v>
      </c>
      <c r="C91" s="34" t="s">
        <v>142</v>
      </c>
      <c r="D91" s="34" t="s">
        <v>88</v>
      </c>
      <c r="E91" s="1" t="s">
        <v>40</v>
      </c>
      <c r="F91" s="1" t="s">
        <v>498</v>
      </c>
      <c r="G91" s="2">
        <v>4</v>
      </c>
      <c r="H91" s="33" t="s">
        <v>395</v>
      </c>
      <c r="I91" s="2">
        <v>2</v>
      </c>
      <c r="J91" s="33"/>
      <c r="K91" s="36">
        <v>21</v>
      </c>
      <c r="L91" s="44">
        <v>1000</v>
      </c>
      <c r="M91" s="31">
        <f>L91*K91/5</f>
        <v>4200</v>
      </c>
      <c r="N91" s="31">
        <f t="shared" si="11"/>
        <v>3465</v>
      </c>
      <c r="O91" s="31">
        <f t="shared" si="12"/>
        <v>159390</v>
      </c>
      <c r="P91" s="31">
        <v>1</v>
      </c>
      <c r="Q91" s="31">
        <v>1</v>
      </c>
      <c r="R91" s="31">
        <f t="shared" si="10"/>
        <v>2070000</v>
      </c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</row>
    <row r="92" spans="1:42" s="17" customFormat="1" ht="21.75" customHeight="1">
      <c r="A92" s="29">
        <v>79</v>
      </c>
      <c r="B92" s="1" t="s">
        <v>79</v>
      </c>
      <c r="C92" s="34" t="s">
        <v>166</v>
      </c>
      <c r="D92" s="34" t="s">
        <v>167</v>
      </c>
      <c r="E92" s="1" t="s">
        <v>37</v>
      </c>
      <c r="F92" s="1" t="s">
        <v>149</v>
      </c>
      <c r="G92" s="2">
        <v>3</v>
      </c>
      <c r="H92" s="33" t="s">
        <v>395</v>
      </c>
      <c r="I92" s="2">
        <v>2</v>
      </c>
      <c r="J92" s="33"/>
      <c r="K92" s="36">
        <v>6</v>
      </c>
      <c r="L92" s="44">
        <v>3000</v>
      </c>
      <c r="M92" s="31">
        <f>L92*K92/5</f>
        <v>3600</v>
      </c>
      <c r="N92" s="31">
        <f t="shared" si="11"/>
        <v>2970</v>
      </c>
      <c r="O92" s="31">
        <f t="shared" si="12"/>
        <v>136620</v>
      </c>
      <c r="P92" s="31">
        <v>1</v>
      </c>
      <c r="Q92" s="31">
        <v>1</v>
      </c>
      <c r="R92" s="31">
        <f t="shared" si="10"/>
        <v>2070000</v>
      </c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</row>
    <row r="93" spans="1:42" s="17" customFormat="1" ht="21.75" customHeight="1">
      <c r="A93" s="29">
        <v>80</v>
      </c>
      <c r="B93" s="1" t="s">
        <v>80</v>
      </c>
      <c r="C93" s="34" t="s">
        <v>168</v>
      </c>
      <c r="D93" s="34" t="s">
        <v>167</v>
      </c>
      <c r="E93" s="1" t="s">
        <v>37</v>
      </c>
      <c r="F93" s="1" t="s">
        <v>149</v>
      </c>
      <c r="G93" s="2">
        <v>3</v>
      </c>
      <c r="H93" s="33" t="s">
        <v>395</v>
      </c>
      <c r="I93" s="2">
        <v>2</v>
      </c>
      <c r="J93" s="33"/>
      <c r="K93" s="36">
        <v>25</v>
      </c>
      <c r="L93" s="44">
        <v>3000</v>
      </c>
      <c r="M93" s="31">
        <f>L93*K93*5/100</f>
        <v>3750</v>
      </c>
      <c r="N93" s="31">
        <f>M93*0.15*7</f>
        <v>3937.5</v>
      </c>
      <c r="O93" s="31">
        <f>M93*6.6*7+N93*2</f>
        <v>181125</v>
      </c>
      <c r="P93" s="31">
        <v>1</v>
      </c>
      <c r="Q93" s="31">
        <v>1</v>
      </c>
      <c r="R93" s="31">
        <f t="shared" si="10"/>
        <v>2070000</v>
      </c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</row>
    <row r="94" spans="1:42" s="17" customFormat="1" ht="21.75" customHeight="1">
      <c r="A94" s="29">
        <v>81</v>
      </c>
      <c r="B94" s="1" t="s">
        <v>80</v>
      </c>
      <c r="C94" s="34" t="s">
        <v>169</v>
      </c>
      <c r="D94" s="34" t="s">
        <v>167</v>
      </c>
      <c r="E94" s="1" t="s">
        <v>37</v>
      </c>
      <c r="F94" s="1" t="s">
        <v>149</v>
      </c>
      <c r="G94" s="2">
        <v>3</v>
      </c>
      <c r="H94" s="33" t="s">
        <v>395</v>
      </c>
      <c r="I94" s="2">
        <v>2</v>
      </c>
      <c r="J94" s="33"/>
      <c r="K94" s="36">
        <v>25</v>
      </c>
      <c r="L94" s="44">
        <v>3000</v>
      </c>
      <c r="M94" s="31">
        <f>L94*K94*5/100</f>
        <v>3750</v>
      </c>
      <c r="N94" s="31">
        <f>M94*0.15*7</f>
        <v>3937.5</v>
      </c>
      <c r="O94" s="31">
        <f>M94*6.6*7+N94*2</f>
        <v>181125</v>
      </c>
      <c r="P94" s="31">
        <v>1</v>
      </c>
      <c r="Q94" s="31">
        <v>1</v>
      </c>
      <c r="R94" s="31">
        <f t="shared" si="10"/>
        <v>2070000</v>
      </c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</row>
    <row r="95" spans="1:42" s="17" customFormat="1" ht="21.75" customHeight="1">
      <c r="A95" s="29">
        <v>82</v>
      </c>
      <c r="B95" s="1" t="s">
        <v>79</v>
      </c>
      <c r="C95" s="34" t="s">
        <v>174</v>
      </c>
      <c r="D95" s="34" t="s">
        <v>175</v>
      </c>
      <c r="E95" s="1" t="s">
        <v>42</v>
      </c>
      <c r="F95" s="1"/>
      <c r="G95" s="2">
        <v>6</v>
      </c>
      <c r="H95" s="33" t="s">
        <v>499</v>
      </c>
      <c r="I95" s="2">
        <v>8</v>
      </c>
      <c r="J95" s="33"/>
      <c r="K95" s="36">
        <v>15</v>
      </c>
      <c r="L95" s="44">
        <v>1500</v>
      </c>
      <c r="M95" s="31">
        <f>L95*K95/5</f>
        <v>4500</v>
      </c>
      <c r="N95" s="31">
        <f t="shared" si="11"/>
        <v>3712.5</v>
      </c>
      <c r="O95" s="31">
        <f t="shared" si="12"/>
        <v>170775</v>
      </c>
      <c r="P95" s="31">
        <v>1</v>
      </c>
      <c r="Q95" s="31">
        <v>1</v>
      </c>
      <c r="R95" s="31">
        <f t="shared" si="10"/>
        <v>2070000</v>
      </c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</row>
    <row r="96" spans="1:42" s="17" customFormat="1" ht="21.75" customHeight="1">
      <c r="A96" s="29">
        <v>83</v>
      </c>
      <c r="B96" s="1" t="s">
        <v>79</v>
      </c>
      <c r="C96" s="34" t="s">
        <v>176</v>
      </c>
      <c r="D96" s="34" t="s">
        <v>175</v>
      </c>
      <c r="E96" s="1" t="s">
        <v>42</v>
      </c>
      <c r="F96" s="1"/>
      <c r="G96" s="2">
        <v>2</v>
      </c>
      <c r="H96" s="33" t="s">
        <v>395</v>
      </c>
      <c r="I96" s="2">
        <v>2</v>
      </c>
      <c r="J96" s="33"/>
      <c r="K96" s="36">
        <v>15</v>
      </c>
      <c r="L96" s="44">
        <v>1500</v>
      </c>
      <c r="M96" s="31">
        <f>L96*K96/5</f>
        <v>4500</v>
      </c>
      <c r="N96" s="31">
        <f t="shared" si="11"/>
        <v>3712.5</v>
      </c>
      <c r="O96" s="31">
        <f t="shared" si="12"/>
        <v>170775</v>
      </c>
      <c r="P96" s="31">
        <v>1</v>
      </c>
      <c r="Q96" s="31">
        <v>1</v>
      </c>
      <c r="R96" s="31">
        <f t="shared" si="10"/>
        <v>2070000</v>
      </c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</row>
    <row r="97" spans="1:42" s="40" customFormat="1" ht="21.75" customHeight="1">
      <c r="A97" s="29">
        <v>84</v>
      </c>
      <c r="B97" s="1" t="s">
        <v>188</v>
      </c>
      <c r="C97" s="34" t="s">
        <v>500</v>
      </c>
      <c r="D97" s="34" t="s">
        <v>501</v>
      </c>
      <c r="E97" s="1" t="s">
        <v>77</v>
      </c>
      <c r="F97" s="1" t="s">
        <v>502</v>
      </c>
      <c r="G97" s="2">
        <v>4</v>
      </c>
      <c r="H97" s="33" t="s">
        <v>395</v>
      </c>
      <c r="I97" s="2">
        <v>2</v>
      </c>
      <c r="J97" s="33"/>
      <c r="K97" s="36">
        <v>40</v>
      </c>
      <c r="L97" s="44">
        <v>2368</v>
      </c>
      <c r="M97" s="31">
        <f>(L97*10/5)+(L97*24*5/100)</f>
        <v>7577.6</v>
      </c>
      <c r="N97" s="31">
        <f>(L97*10/5*0.15*5.5)+(L97*24*5/100*0.15*7)</f>
        <v>6890.879999999999</v>
      </c>
      <c r="O97" s="31">
        <f>((10*L97/5*6.6*5.5)+(10*L97/5*0.15*5.5*2))+((24*L97*5/100*6.6*7)+(24*L97*5/100*0.15*7*2))</f>
        <v>316980.48</v>
      </c>
      <c r="P97" s="31">
        <v>1</v>
      </c>
      <c r="Q97" s="31">
        <v>1</v>
      </c>
      <c r="R97" s="31">
        <f t="shared" si="10"/>
        <v>2070000</v>
      </c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</row>
    <row r="98" spans="1:42" s="40" customFormat="1" ht="21.75" customHeight="1">
      <c r="A98" s="29">
        <v>85</v>
      </c>
      <c r="B98" s="1" t="s">
        <v>188</v>
      </c>
      <c r="C98" s="34" t="s">
        <v>503</v>
      </c>
      <c r="D98" s="34" t="s">
        <v>501</v>
      </c>
      <c r="E98" s="1" t="s">
        <v>77</v>
      </c>
      <c r="F98" s="1" t="s">
        <v>502</v>
      </c>
      <c r="G98" s="2">
        <v>4</v>
      </c>
      <c r="H98" s="33" t="s">
        <v>395</v>
      </c>
      <c r="I98" s="2">
        <v>2</v>
      </c>
      <c r="J98" s="33"/>
      <c r="K98" s="36">
        <v>40</v>
      </c>
      <c r="L98" s="44">
        <v>2368</v>
      </c>
      <c r="M98" s="31">
        <f>(L98*10/5)+(L98*24*5/100)</f>
        <v>7577.6</v>
      </c>
      <c r="N98" s="31">
        <f>(L98*10/5*0.15*5.5)+(L98*24*5/100*0.15*7)</f>
        <v>6890.879999999999</v>
      </c>
      <c r="O98" s="31">
        <f>((10*L98/5*6.6*5.5)+(10*L98/5*0.15*5.5*2))+((24*L98*5/100*6.6*7)+(24*L98*5/100*0.15*7*2))</f>
        <v>316980.48</v>
      </c>
      <c r="P98" s="31">
        <v>1</v>
      </c>
      <c r="Q98" s="31">
        <v>1</v>
      </c>
      <c r="R98" s="31">
        <f t="shared" si="10"/>
        <v>2070000</v>
      </c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</row>
    <row r="99" spans="1:42" s="40" customFormat="1" ht="21.75" customHeight="1">
      <c r="A99" s="29">
        <v>86</v>
      </c>
      <c r="B99" s="1" t="s">
        <v>188</v>
      </c>
      <c r="C99" s="34" t="s">
        <v>504</v>
      </c>
      <c r="D99" s="34" t="s">
        <v>501</v>
      </c>
      <c r="E99" s="1" t="s">
        <v>77</v>
      </c>
      <c r="F99" s="1" t="s">
        <v>505</v>
      </c>
      <c r="G99" s="2">
        <v>4</v>
      </c>
      <c r="H99" s="33" t="s">
        <v>395</v>
      </c>
      <c r="I99" s="2">
        <v>2</v>
      </c>
      <c r="J99" s="33"/>
      <c r="K99" s="36">
        <v>40</v>
      </c>
      <c r="L99" s="44">
        <v>2567</v>
      </c>
      <c r="M99" s="31">
        <f>(L99*10/5)+(L99*24*5/100)</f>
        <v>8214.4</v>
      </c>
      <c r="N99" s="31">
        <f>(L99*10/5*0.15*5.5)+(L99*24*5/100*0.15*7)</f>
        <v>7469.97</v>
      </c>
      <c r="O99" s="31">
        <f>((10*L99/5*6.6*5.5)+(10*L99/5*0.15*5.5*2))+((24*L99*5/100*6.6*7)+(24*L99*5/100*0.15*7*2))</f>
        <v>343618.62</v>
      </c>
      <c r="P99" s="31">
        <v>1</v>
      </c>
      <c r="Q99" s="31">
        <v>1</v>
      </c>
      <c r="R99" s="31">
        <f t="shared" si="10"/>
        <v>2070000</v>
      </c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</row>
    <row r="100" spans="1:42" s="40" customFormat="1" ht="21.75" customHeight="1">
      <c r="A100" s="29">
        <v>87</v>
      </c>
      <c r="B100" s="1" t="s">
        <v>188</v>
      </c>
      <c r="C100" s="34" t="s">
        <v>506</v>
      </c>
      <c r="D100" s="34" t="s">
        <v>501</v>
      </c>
      <c r="E100" s="1" t="s">
        <v>77</v>
      </c>
      <c r="F100" s="1" t="s">
        <v>505</v>
      </c>
      <c r="G100" s="2">
        <v>4</v>
      </c>
      <c r="H100" s="33" t="s">
        <v>395</v>
      </c>
      <c r="I100" s="2">
        <v>2</v>
      </c>
      <c r="J100" s="33"/>
      <c r="K100" s="36">
        <v>40</v>
      </c>
      <c r="L100" s="44">
        <v>2567</v>
      </c>
      <c r="M100" s="31">
        <f>(L100*10/5)+(L100*24*5/100)</f>
        <v>8214.4</v>
      </c>
      <c r="N100" s="31">
        <f>(L100*10/5*0.15*5.5)+(L100*24*5/100*0.15*7)</f>
        <v>7469.97</v>
      </c>
      <c r="O100" s="31">
        <f>((10*L100/5*6.6*5.5)+(10*L100/5*0.15*5.5*2))+((24*L100*5/100*6.6*7)+(24*L100*5/100*0.15*7*2))</f>
        <v>343618.62</v>
      </c>
      <c r="P100" s="31">
        <v>1</v>
      </c>
      <c r="Q100" s="31">
        <v>1</v>
      </c>
      <c r="R100" s="31">
        <f t="shared" si="10"/>
        <v>2070000</v>
      </c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</row>
    <row r="101" spans="1:42" s="40" customFormat="1" ht="21.75" customHeight="1">
      <c r="A101" s="29">
        <v>88</v>
      </c>
      <c r="B101" s="1" t="s">
        <v>188</v>
      </c>
      <c r="C101" s="34" t="s">
        <v>507</v>
      </c>
      <c r="D101" s="34" t="s">
        <v>501</v>
      </c>
      <c r="E101" s="1" t="s">
        <v>77</v>
      </c>
      <c r="F101" s="1" t="s">
        <v>505</v>
      </c>
      <c r="G101" s="2">
        <v>4</v>
      </c>
      <c r="H101" s="33" t="s">
        <v>395</v>
      </c>
      <c r="I101" s="2">
        <v>2</v>
      </c>
      <c r="J101" s="33"/>
      <c r="K101" s="36">
        <v>40</v>
      </c>
      <c r="L101" s="44">
        <v>2567</v>
      </c>
      <c r="M101" s="31">
        <f>(L101*10/5)+(L101*24*5/100)</f>
        <v>8214.4</v>
      </c>
      <c r="N101" s="31">
        <f>(L101*10/5*0.15*5.5)+(L101*24*5/100*0.15*7)</f>
        <v>7469.97</v>
      </c>
      <c r="O101" s="31">
        <f>((10*L101/5*6.6*5.5)+(10*L101/5*0.15*5.5*2))+((24*L101*5/100*6.6*7)+(24*L101*5/100*0.15*7*2))</f>
        <v>343618.62</v>
      </c>
      <c r="P101" s="31">
        <v>1</v>
      </c>
      <c r="Q101" s="31">
        <v>1</v>
      </c>
      <c r="R101" s="31">
        <f t="shared" si="10"/>
        <v>2070000</v>
      </c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</row>
    <row r="102" spans="1:42" s="40" customFormat="1" ht="21.75" customHeight="1">
      <c r="A102" s="29">
        <v>89</v>
      </c>
      <c r="B102" s="1" t="s">
        <v>81</v>
      </c>
      <c r="C102" s="34" t="s">
        <v>186</v>
      </c>
      <c r="D102" s="34" t="s">
        <v>187</v>
      </c>
      <c r="E102" s="1" t="s">
        <v>41</v>
      </c>
      <c r="F102" s="1" t="s">
        <v>159</v>
      </c>
      <c r="G102" s="2">
        <v>4</v>
      </c>
      <c r="H102" s="33" t="s">
        <v>499</v>
      </c>
      <c r="I102" s="2">
        <v>8</v>
      </c>
      <c r="J102" s="33"/>
      <c r="K102" s="36">
        <v>6</v>
      </c>
      <c r="L102" s="37">
        <v>3600</v>
      </c>
      <c r="M102" s="31">
        <f>L102*K102/5</f>
        <v>4320</v>
      </c>
      <c r="N102" s="31">
        <f t="shared" si="11"/>
        <v>3564</v>
      </c>
      <c r="O102" s="31">
        <f t="shared" si="12"/>
        <v>163944</v>
      </c>
      <c r="P102" s="31">
        <v>1</v>
      </c>
      <c r="Q102" s="31">
        <v>1</v>
      </c>
      <c r="R102" s="31">
        <f t="shared" si="10"/>
        <v>2070000</v>
      </c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</row>
    <row r="103" spans="1:42" s="17" customFormat="1" ht="21.75" customHeight="1">
      <c r="A103" s="29">
        <v>90</v>
      </c>
      <c r="B103" s="1" t="s">
        <v>80</v>
      </c>
      <c r="C103" s="34" t="s">
        <v>202</v>
      </c>
      <c r="D103" s="34" t="s">
        <v>201</v>
      </c>
      <c r="E103" s="35" t="s">
        <v>508</v>
      </c>
      <c r="F103" s="3" t="s">
        <v>159</v>
      </c>
      <c r="G103" s="2">
        <v>3</v>
      </c>
      <c r="H103" s="33" t="s">
        <v>397</v>
      </c>
      <c r="I103" s="2">
        <v>4</v>
      </c>
      <c r="J103" s="33"/>
      <c r="K103" s="36">
        <v>30</v>
      </c>
      <c r="L103" s="37">
        <v>1000</v>
      </c>
      <c r="M103" s="31">
        <f>L103*K103/5</f>
        <v>6000</v>
      </c>
      <c r="N103" s="31">
        <f>M103*0.15*5.5</f>
        <v>4950</v>
      </c>
      <c r="O103" s="31">
        <f>M103*6.6*5.5+N103*2</f>
        <v>227700</v>
      </c>
      <c r="P103" s="31">
        <v>1</v>
      </c>
      <c r="Q103" s="31">
        <v>1</v>
      </c>
      <c r="R103" s="31">
        <f t="shared" si="10"/>
        <v>2070000</v>
      </c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</row>
    <row r="104" spans="1:42" s="17" customFormat="1" ht="21.75" customHeight="1">
      <c r="A104" s="29">
        <v>91</v>
      </c>
      <c r="B104" s="1" t="s">
        <v>80</v>
      </c>
      <c r="C104" s="34" t="s">
        <v>203</v>
      </c>
      <c r="D104" s="34" t="s">
        <v>201</v>
      </c>
      <c r="E104" s="35" t="s">
        <v>508</v>
      </c>
      <c r="F104" s="3" t="s">
        <v>159</v>
      </c>
      <c r="G104" s="2">
        <v>4</v>
      </c>
      <c r="H104" s="33" t="s">
        <v>397</v>
      </c>
      <c r="I104" s="2">
        <v>4</v>
      </c>
      <c r="J104" s="33"/>
      <c r="K104" s="36">
        <v>30</v>
      </c>
      <c r="L104" s="37">
        <v>1000</v>
      </c>
      <c r="M104" s="31">
        <f>L104*K104*5/100</f>
        <v>1500</v>
      </c>
      <c r="N104" s="31">
        <f>M104*0.15*7</f>
        <v>1575</v>
      </c>
      <c r="O104" s="31">
        <f>M104*6.6*7+N104*2</f>
        <v>72450</v>
      </c>
      <c r="P104" s="31">
        <v>1</v>
      </c>
      <c r="Q104" s="31">
        <v>1</v>
      </c>
      <c r="R104" s="31">
        <f t="shared" si="10"/>
        <v>2070000</v>
      </c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</row>
    <row r="105" spans="1:42" s="17" customFormat="1" ht="21.75" customHeight="1">
      <c r="A105" s="29">
        <v>92</v>
      </c>
      <c r="B105" s="1" t="s">
        <v>80</v>
      </c>
      <c r="C105" s="34" t="s">
        <v>204</v>
      </c>
      <c r="D105" s="34" t="s">
        <v>201</v>
      </c>
      <c r="E105" s="35" t="s">
        <v>508</v>
      </c>
      <c r="F105" s="3" t="s">
        <v>159</v>
      </c>
      <c r="G105" s="2">
        <v>5</v>
      </c>
      <c r="H105" s="33" t="s">
        <v>395</v>
      </c>
      <c r="I105" s="2">
        <v>2</v>
      </c>
      <c r="J105" s="33"/>
      <c r="K105" s="36">
        <v>30</v>
      </c>
      <c r="L105" s="37">
        <v>1000</v>
      </c>
      <c r="M105" s="31">
        <f>L105*K105*5/100</f>
        <v>1500</v>
      </c>
      <c r="N105" s="31">
        <f>M105*0.15*7</f>
        <v>1575</v>
      </c>
      <c r="O105" s="31">
        <f>M105*6.6*7+N105*2</f>
        <v>72450</v>
      </c>
      <c r="P105" s="31">
        <v>1</v>
      </c>
      <c r="Q105" s="31">
        <v>1</v>
      </c>
      <c r="R105" s="31">
        <f t="shared" si="10"/>
        <v>2070000</v>
      </c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</row>
    <row r="106" spans="1:42" s="40" customFormat="1" ht="21.75" customHeight="1">
      <c r="A106" s="29">
        <v>93</v>
      </c>
      <c r="B106" s="1" t="s">
        <v>80</v>
      </c>
      <c r="C106" s="34" t="s">
        <v>189</v>
      </c>
      <c r="D106" s="34" t="s">
        <v>190</v>
      </c>
      <c r="E106" s="1" t="s">
        <v>40</v>
      </c>
      <c r="F106" s="1"/>
      <c r="G106" s="2">
        <v>4</v>
      </c>
      <c r="H106" s="33" t="s">
        <v>413</v>
      </c>
      <c r="I106" s="2">
        <v>6</v>
      </c>
      <c r="J106" s="33"/>
      <c r="K106" s="36">
        <f>29-5</f>
        <v>24</v>
      </c>
      <c r="L106" s="37">
        <v>2000</v>
      </c>
      <c r="M106" s="31">
        <f>L106*K106*5/100</f>
        <v>2400</v>
      </c>
      <c r="N106" s="31">
        <f>M106*0.15*7</f>
        <v>2520</v>
      </c>
      <c r="O106" s="31">
        <f>M106*6.6*7+N106*2</f>
        <v>115920</v>
      </c>
      <c r="P106" s="31">
        <v>1</v>
      </c>
      <c r="Q106" s="31">
        <v>1</v>
      </c>
      <c r="R106" s="31">
        <f t="shared" si="10"/>
        <v>2070000</v>
      </c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</row>
    <row r="107" spans="1:42" s="40" customFormat="1" ht="21.75" customHeight="1">
      <c r="A107" s="29">
        <v>94</v>
      </c>
      <c r="B107" s="1" t="s">
        <v>80</v>
      </c>
      <c r="C107" s="34" t="s">
        <v>191</v>
      </c>
      <c r="D107" s="34" t="s">
        <v>190</v>
      </c>
      <c r="E107" s="1" t="s">
        <v>40</v>
      </c>
      <c r="F107" s="1"/>
      <c r="G107" s="2">
        <v>3</v>
      </c>
      <c r="H107" s="33" t="s">
        <v>397</v>
      </c>
      <c r="I107" s="2">
        <v>4</v>
      </c>
      <c r="J107" s="33"/>
      <c r="K107" s="36">
        <f>29-5</f>
        <v>24</v>
      </c>
      <c r="L107" s="37">
        <v>1800</v>
      </c>
      <c r="M107" s="31">
        <f>L107*K107*5/100</f>
        <v>2160</v>
      </c>
      <c r="N107" s="31">
        <f>M107*0.15*7</f>
        <v>2268</v>
      </c>
      <c r="O107" s="31">
        <f>M107*6.6*7+N107*2</f>
        <v>104328</v>
      </c>
      <c r="P107" s="31">
        <v>1</v>
      </c>
      <c r="Q107" s="31">
        <v>1</v>
      </c>
      <c r="R107" s="31">
        <f t="shared" si="10"/>
        <v>2070000</v>
      </c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</row>
    <row r="108" spans="1:42" s="40" customFormat="1" ht="21.75" customHeight="1">
      <c r="A108" s="29">
        <v>95</v>
      </c>
      <c r="B108" s="1" t="s">
        <v>80</v>
      </c>
      <c r="C108" s="34" t="s">
        <v>192</v>
      </c>
      <c r="D108" s="34" t="s">
        <v>190</v>
      </c>
      <c r="E108" s="1" t="s">
        <v>40</v>
      </c>
      <c r="F108" s="1"/>
      <c r="G108" s="2">
        <v>3</v>
      </c>
      <c r="H108" s="33" t="s">
        <v>397</v>
      </c>
      <c r="I108" s="2">
        <v>4</v>
      </c>
      <c r="J108" s="33"/>
      <c r="K108" s="36">
        <f>29-5</f>
        <v>24</v>
      </c>
      <c r="L108" s="37">
        <v>1800</v>
      </c>
      <c r="M108" s="31">
        <f>L108*K108*5/100</f>
        <v>2160</v>
      </c>
      <c r="N108" s="31">
        <f>M108*0.15*7</f>
        <v>2268</v>
      </c>
      <c r="O108" s="31">
        <f>M108*6.6*7+N108*2</f>
        <v>104328</v>
      </c>
      <c r="P108" s="31">
        <v>1</v>
      </c>
      <c r="Q108" s="31">
        <v>1</v>
      </c>
      <c r="R108" s="31">
        <f t="shared" si="10"/>
        <v>2070000</v>
      </c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</row>
    <row r="109" spans="1:42" s="40" customFormat="1" ht="21.75" customHeight="1">
      <c r="A109" s="29">
        <v>96</v>
      </c>
      <c r="B109" s="1" t="s">
        <v>79</v>
      </c>
      <c r="C109" s="34" t="s">
        <v>189</v>
      </c>
      <c r="D109" s="34" t="s">
        <v>190</v>
      </c>
      <c r="E109" s="1" t="s">
        <v>40</v>
      </c>
      <c r="F109" s="1"/>
      <c r="G109" s="2">
        <v>2</v>
      </c>
      <c r="H109" s="33" t="s">
        <v>397</v>
      </c>
      <c r="I109" s="2">
        <v>4</v>
      </c>
      <c r="J109" s="33"/>
      <c r="K109" s="36">
        <v>5</v>
      </c>
      <c r="L109" s="37">
        <v>2000</v>
      </c>
      <c r="M109" s="31">
        <f>L109*K109/5</f>
        <v>2000</v>
      </c>
      <c r="N109" s="31">
        <f>M109*0.15*5.5</f>
        <v>1650</v>
      </c>
      <c r="O109" s="31">
        <f>M109*6.6*5.5+N109*2</f>
        <v>75900</v>
      </c>
      <c r="P109" s="31">
        <v>1</v>
      </c>
      <c r="Q109" s="31">
        <v>1</v>
      </c>
      <c r="R109" s="31">
        <f t="shared" si="10"/>
        <v>2070000</v>
      </c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</row>
    <row r="110" spans="1:42" s="40" customFormat="1" ht="21.75" customHeight="1">
      <c r="A110" s="29">
        <v>97</v>
      </c>
      <c r="B110" s="1" t="s">
        <v>79</v>
      </c>
      <c r="C110" s="34" t="s">
        <v>191</v>
      </c>
      <c r="D110" s="34" t="s">
        <v>190</v>
      </c>
      <c r="E110" s="1" t="s">
        <v>40</v>
      </c>
      <c r="F110" s="1"/>
      <c r="G110" s="2">
        <v>2</v>
      </c>
      <c r="H110" s="33" t="s">
        <v>397</v>
      </c>
      <c r="I110" s="2">
        <v>4</v>
      </c>
      <c r="J110" s="33"/>
      <c r="K110" s="36">
        <v>5</v>
      </c>
      <c r="L110" s="37">
        <v>2000</v>
      </c>
      <c r="M110" s="31">
        <f>L110*K110/5</f>
        <v>2000</v>
      </c>
      <c r="N110" s="31">
        <f>M110*0.15*5.5</f>
        <v>1650</v>
      </c>
      <c r="O110" s="31">
        <f>M110*6.6*5.5+N110*2</f>
        <v>75900</v>
      </c>
      <c r="P110" s="31">
        <v>1</v>
      </c>
      <c r="Q110" s="31">
        <v>1</v>
      </c>
      <c r="R110" s="31">
        <f t="shared" si="10"/>
        <v>2070000</v>
      </c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</row>
    <row r="111" spans="1:42" s="40" customFormat="1" ht="21.75" customHeight="1">
      <c r="A111" s="29">
        <v>98</v>
      </c>
      <c r="B111" s="1" t="s">
        <v>80</v>
      </c>
      <c r="C111" s="34" t="s">
        <v>509</v>
      </c>
      <c r="D111" s="34" t="s">
        <v>510</v>
      </c>
      <c r="E111" s="1" t="s">
        <v>40</v>
      </c>
      <c r="F111" s="1" t="s">
        <v>511</v>
      </c>
      <c r="G111" s="2">
        <v>2</v>
      </c>
      <c r="H111" s="33" t="s">
        <v>395</v>
      </c>
      <c r="I111" s="2">
        <v>2</v>
      </c>
      <c r="J111" s="33"/>
      <c r="K111" s="36">
        <v>30</v>
      </c>
      <c r="L111" s="37">
        <v>1200</v>
      </c>
      <c r="M111" s="31">
        <f>L111*K111*5/100</f>
        <v>1800</v>
      </c>
      <c r="N111" s="31">
        <f>M111*0.15*7</f>
        <v>1890</v>
      </c>
      <c r="O111" s="31">
        <f>M111*6.6*7+N111*2</f>
        <v>86940</v>
      </c>
      <c r="P111" s="31">
        <v>1</v>
      </c>
      <c r="Q111" s="31">
        <v>1</v>
      </c>
      <c r="R111" s="31">
        <f t="shared" si="10"/>
        <v>2070000</v>
      </c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</row>
    <row r="112" spans="1:42" s="40" customFormat="1" ht="21.75" customHeight="1">
      <c r="A112" s="29">
        <v>99</v>
      </c>
      <c r="B112" s="1" t="s">
        <v>80</v>
      </c>
      <c r="C112" s="34" t="s">
        <v>512</v>
      </c>
      <c r="D112" s="34" t="s">
        <v>510</v>
      </c>
      <c r="E112" s="1" t="s">
        <v>40</v>
      </c>
      <c r="F112" s="1" t="s">
        <v>511</v>
      </c>
      <c r="G112" s="2">
        <v>2</v>
      </c>
      <c r="H112" s="33" t="s">
        <v>395</v>
      </c>
      <c r="I112" s="2">
        <v>2</v>
      </c>
      <c r="J112" s="33"/>
      <c r="K112" s="36">
        <v>30</v>
      </c>
      <c r="L112" s="37">
        <v>1200</v>
      </c>
      <c r="M112" s="31">
        <f>L112*K112*5/100</f>
        <v>1800</v>
      </c>
      <c r="N112" s="31">
        <f>M112*0.15*7</f>
        <v>1890</v>
      </c>
      <c r="O112" s="31">
        <f>M112*6.6*7+N112*2</f>
        <v>86940</v>
      </c>
      <c r="P112" s="31">
        <v>1</v>
      </c>
      <c r="Q112" s="31">
        <v>1</v>
      </c>
      <c r="R112" s="31">
        <f t="shared" si="10"/>
        <v>2070000</v>
      </c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</row>
    <row r="113" spans="1:42" s="40" customFormat="1" ht="21.75" customHeight="1">
      <c r="A113" s="29">
        <v>100</v>
      </c>
      <c r="B113" s="1" t="s">
        <v>79</v>
      </c>
      <c r="C113" s="34" t="s">
        <v>513</v>
      </c>
      <c r="D113" s="34" t="s">
        <v>514</v>
      </c>
      <c r="E113" s="1" t="s">
        <v>40</v>
      </c>
      <c r="F113" s="1"/>
      <c r="G113" s="2">
        <v>2</v>
      </c>
      <c r="H113" s="33" t="s">
        <v>397</v>
      </c>
      <c r="I113" s="2">
        <v>4</v>
      </c>
      <c r="J113" s="33"/>
      <c r="K113" s="36">
        <v>9</v>
      </c>
      <c r="L113" s="37">
        <v>1000</v>
      </c>
      <c r="M113" s="31">
        <f aca="true" t="shared" si="13" ref="M113:M129">L113*K113/5</f>
        <v>1800</v>
      </c>
      <c r="N113" s="31">
        <f t="shared" si="11"/>
        <v>1485</v>
      </c>
      <c r="O113" s="31">
        <f t="shared" si="12"/>
        <v>68310</v>
      </c>
      <c r="P113" s="31">
        <v>1</v>
      </c>
      <c r="Q113" s="31">
        <v>1</v>
      </c>
      <c r="R113" s="31">
        <f t="shared" si="10"/>
        <v>2070000</v>
      </c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</row>
    <row r="114" spans="1:42" s="45" customFormat="1" ht="21.75" customHeight="1">
      <c r="A114" s="29">
        <v>101</v>
      </c>
      <c r="B114" s="1" t="s">
        <v>515</v>
      </c>
      <c r="C114" s="34" t="s">
        <v>516</v>
      </c>
      <c r="D114" s="34" t="s">
        <v>517</v>
      </c>
      <c r="E114" s="1" t="s">
        <v>41</v>
      </c>
      <c r="F114" s="1" t="s">
        <v>158</v>
      </c>
      <c r="G114" s="2">
        <v>2</v>
      </c>
      <c r="H114" s="33" t="s">
        <v>395</v>
      </c>
      <c r="I114" s="2">
        <v>2</v>
      </c>
      <c r="J114" s="33"/>
      <c r="K114" s="36">
        <v>27</v>
      </c>
      <c r="L114" s="44">
        <v>900</v>
      </c>
      <c r="M114" s="31">
        <f t="shared" si="13"/>
        <v>4860</v>
      </c>
      <c r="N114" s="31">
        <f t="shared" si="11"/>
        <v>4009.5</v>
      </c>
      <c r="O114" s="31">
        <f t="shared" si="12"/>
        <v>184437</v>
      </c>
      <c r="P114" s="31">
        <v>1</v>
      </c>
      <c r="Q114" s="31">
        <v>1</v>
      </c>
      <c r="R114" s="31">
        <f t="shared" si="10"/>
        <v>2070000</v>
      </c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</row>
    <row r="115" spans="1:42" s="45" customFormat="1" ht="21.75" customHeight="1">
      <c r="A115" s="29">
        <v>102</v>
      </c>
      <c r="B115" s="1" t="s">
        <v>79</v>
      </c>
      <c r="C115" s="34" t="s">
        <v>518</v>
      </c>
      <c r="D115" s="34" t="s">
        <v>421</v>
      </c>
      <c r="E115" s="1" t="s">
        <v>41</v>
      </c>
      <c r="F115" s="1"/>
      <c r="G115" s="2">
        <v>2</v>
      </c>
      <c r="H115" s="33" t="s">
        <v>395</v>
      </c>
      <c r="I115" s="2">
        <v>2</v>
      </c>
      <c r="J115" s="33"/>
      <c r="K115" s="36">
        <v>27</v>
      </c>
      <c r="L115" s="44">
        <v>2000</v>
      </c>
      <c r="M115" s="31">
        <f t="shared" si="13"/>
        <v>10800</v>
      </c>
      <c r="N115" s="31">
        <f t="shared" si="11"/>
        <v>8910</v>
      </c>
      <c r="O115" s="31">
        <f t="shared" si="12"/>
        <v>409860</v>
      </c>
      <c r="P115" s="31">
        <v>1</v>
      </c>
      <c r="Q115" s="31">
        <v>1</v>
      </c>
      <c r="R115" s="31">
        <f t="shared" si="10"/>
        <v>2070000</v>
      </c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</row>
    <row r="116" spans="1:42" s="45" customFormat="1" ht="21.75" customHeight="1">
      <c r="A116" s="29">
        <v>103</v>
      </c>
      <c r="B116" s="1" t="s">
        <v>79</v>
      </c>
      <c r="C116" s="34" t="s">
        <v>519</v>
      </c>
      <c r="D116" s="34" t="s">
        <v>520</v>
      </c>
      <c r="E116" s="1" t="s">
        <v>41</v>
      </c>
      <c r="F116" s="1" t="s">
        <v>521</v>
      </c>
      <c r="G116" s="2">
        <v>1</v>
      </c>
      <c r="H116" s="33" t="s">
        <v>395</v>
      </c>
      <c r="I116" s="2">
        <v>2</v>
      </c>
      <c r="J116" s="33"/>
      <c r="K116" s="36">
        <v>31</v>
      </c>
      <c r="L116" s="44">
        <v>1500</v>
      </c>
      <c r="M116" s="31">
        <f t="shared" si="13"/>
        <v>9300</v>
      </c>
      <c r="N116" s="31">
        <f t="shared" si="11"/>
        <v>7672.5</v>
      </c>
      <c r="O116" s="31">
        <f t="shared" si="12"/>
        <v>352935</v>
      </c>
      <c r="P116" s="31">
        <v>1</v>
      </c>
      <c r="Q116" s="31">
        <v>1</v>
      </c>
      <c r="R116" s="31">
        <f t="shared" si="10"/>
        <v>2070000</v>
      </c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</row>
    <row r="117" spans="1:42" s="45" customFormat="1" ht="21.75" customHeight="1">
      <c r="A117" s="29">
        <v>104</v>
      </c>
      <c r="B117" s="1" t="s">
        <v>79</v>
      </c>
      <c r="C117" s="34" t="s">
        <v>522</v>
      </c>
      <c r="D117" s="34" t="s">
        <v>523</v>
      </c>
      <c r="E117" s="1" t="s">
        <v>39</v>
      </c>
      <c r="F117" s="1"/>
      <c r="G117" s="2">
        <v>2</v>
      </c>
      <c r="H117" s="33" t="s">
        <v>395</v>
      </c>
      <c r="I117" s="2">
        <v>2</v>
      </c>
      <c r="J117" s="33"/>
      <c r="K117" s="36">
        <v>22</v>
      </c>
      <c r="L117" s="44">
        <v>900</v>
      </c>
      <c r="M117" s="31">
        <f t="shared" si="13"/>
        <v>3960</v>
      </c>
      <c r="N117" s="31">
        <f t="shared" si="11"/>
        <v>3267</v>
      </c>
      <c r="O117" s="31">
        <f t="shared" si="12"/>
        <v>150282</v>
      </c>
      <c r="P117" s="31">
        <v>1</v>
      </c>
      <c r="Q117" s="31">
        <v>1</v>
      </c>
      <c r="R117" s="31">
        <f t="shared" si="10"/>
        <v>2070000</v>
      </c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</row>
    <row r="118" spans="1:42" s="45" customFormat="1" ht="21.75" customHeight="1">
      <c r="A118" s="29">
        <v>105</v>
      </c>
      <c r="B118" s="1" t="s">
        <v>79</v>
      </c>
      <c r="C118" s="34" t="s">
        <v>524</v>
      </c>
      <c r="D118" s="34" t="s">
        <v>525</v>
      </c>
      <c r="E118" s="1" t="s">
        <v>42</v>
      </c>
      <c r="F118" s="1"/>
      <c r="G118" s="2">
        <v>2</v>
      </c>
      <c r="H118" s="33" t="s">
        <v>395</v>
      </c>
      <c r="I118" s="2">
        <v>2</v>
      </c>
      <c r="J118" s="33"/>
      <c r="K118" s="36">
        <v>22</v>
      </c>
      <c r="L118" s="44">
        <v>1000</v>
      </c>
      <c r="M118" s="31">
        <f t="shared" si="13"/>
        <v>4400</v>
      </c>
      <c r="N118" s="31">
        <f t="shared" si="11"/>
        <v>3630</v>
      </c>
      <c r="O118" s="31">
        <f t="shared" si="12"/>
        <v>166980</v>
      </c>
      <c r="P118" s="31">
        <v>1</v>
      </c>
      <c r="Q118" s="31">
        <v>1</v>
      </c>
      <c r="R118" s="31">
        <f t="shared" si="10"/>
        <v>2070000</v>
      </c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</row>
    <row r="119" spans="1:42" s="45" customFormat="1" ht="21.75" customHeight="1">
      <c r="A119" s="29">
        <v>106</v>
      </c>
      <c r="B119" s="1" t="s">
        <v>79</v>
      </c>
      <c r="C119" s="34" t="s">
        <v>526</v>
      </c>
      <c r="D119" s="34" t="s">
        <v>527</v>
      </c>
      <c r="E119" s="1" t="s">
        <v>42</v>
      </c>
      <c r="F119" s="1"/>
      <c r="G119" s="2">
        <v>2</v>
      </c>
      <c r="H119" s="33" t="s">
        <v>395</v>
      </c>
      <c r="I119" s="2">
        <v>2</v>
      </c>
      <c r="J119" s="33"/>
      <c r="K119" s="36">
        <v>12</v>
      </c>
      <c r="L119" s="44">
        <v>1300</v>
      </c>
      <c r="M119" s="31">
        <f t="shared" si="13"/>
        <v>3120</v>
      </c>
      <c r="N119" s="31">
        <f t="shared" si="11"/>
        <v>2574</v>
      </c>
      <c r="O119" s="31">
        <f t="shared" si="12"/>
        <v>118404</v>
      </c>
      <c r="P119" s="31">
        <v>1</v>
      </c>
      <c r="Q119" s="31">
        <v>1</v>
      </c>
      <c r="R119" s="31">
        <f t="shared" si="10"/>
        <v>2070000</v>
      </c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</row>
    <row r="120" spans="1:42" s="45" customFormat="1" ht="21.75" customHeight="1">
      <c r="A120" s="29">
        <v>107</v>
      </c>
      <c r="B120" s="1" t="s">
        <v>79</v>
      </c>
      <c r="C120" s="34" t="s">
        <v>528</v>
      </c>
      <c r="D120" s="34" t="s">
        <v>529</v>
      </c>
      <c r="E120" s="1" t="s">
        <v>42</v>
      </c>
      <c r="F120" s="1"/>
      <c r="G120" s="2">
        <v>1</v>
      </c>
      <c r="H120" s="33" t="s">
        <v>395</v>
      </c>
      <c r="I120" s="2">
        <v>2</v>
      </c>
      <c r="J120" s="33"/>
      <c r="K120" s="36">
        <v>9</v>
      </c>
      <c r="L120" s="44">
        <v>800</v>
      </c>
      <c r="M120" s="31">
        <f t="shared" si="13"/>
        <v>1440</v>
      </c>
      <c r="N120" s="31">
        <f t="shared" si="11"/>
        <v>1188</v>
      </c>
      <c r="O120" s="31">
        <f t="shared" si="12"/>
        <v>54648</v>
      </c>
      <c r="P120" s="31">
        <v>1</v>
      </c>
      <c r="Q120" s="31">
        <v>1</v>
      </c>
      <c r="R120" s="31">
        <f t="shared" si="10"/>
        <v>2070000</v>
      </c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</row>
    <row r="121" spans="1:42" s="45" customFormat="1" ht="21.75" customHeight="1">
      <c r="A121" s="29">
        <v>108</v>
      </c>
      <c r="B121" s="1" t="s">
        <v>79</v>
      </c>
      <c r="C121" s="34" t="s">
        <v>530</v>
      </c>
      <c r="D121" s="34" t="s">
        <v>531</v>
      </c>
      <c r="E121" s="1" t="s">
        <v>40</v>
      </c>
      <c r="F121" s="1"/>
      <c r="G121" s="2">
        <v>3</v>
      </c>
      <c r="H121" s="33" t="s">
        <v>395</v>
      </c>
      <c r="I121" s="2">
        <v>2</v>
      </c>
      <c r="J121" s="33"/>
      <c r="K121" s="36">
        <v>19</v>
      </c>
      <c r="L121" s="44">
        <v>2500</v>
      </c>
      <c r="M121" s="31">
        <f t="shared" si="13"/>
        <v>9500</v>
      </c>
      <c r="N121" s="31">
        <f t="shared" si="11"/>
        <v>7837.5</v>
      </c>
      <c r="O121" s="31">
        <f t="shared" si="12"/>
        <v>360525</v>
      </c>
      <c r="P121" s="31">
        <v>1</v>
      </c>
      <c r="Q121" s="31">
        <v>1</v>
      </c>
      <c r="R121" s="31">
        <f t="shared" si="10"/>
        <v>2070000</v>
      </c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</row>
    <row r="122" spans="1:42" s="47" customFormat="1" ht="21.75" customHeight="1">
      <c r="A122" s="29">
        <v>109</v>
      </c>
      <c r="B122" s="1" t="s">
        <v>532</v>
      </c>
      <c r="C122" s="34" t="s">
        <v>533</v>
      </c>
      <c r="D122" s="34" t="s">
        <v>534</v>
      </c>
      <c r="E122" s="1" t="s">
        <v>40</v>
      </c>
      <c r="F122" s="1"/>
      <c r="G122" s="2">
        <v>2</v>
      </c>
      <c r="H122" s="33" t="s">
        <v>395</v>
      </c>
      <c r="I122" s="2">
        <v>2</v>
      </c>
      <c r="J122" s="33"/>
      <c r="K122" s="36">
        <v>17</v>
      </c>
      <c r="L122" s="44">
        <v>2000</v>
      </c>
      <c r="M122" s="31">
        <f t="shared" si="13"/>
        <v>6800</v>
      </c>
      <c r="N122" s="31">
        <f t="shared" si="11"/>
        <v>5610</v>
      </c>
      <c r="O122" s="31">
        <f t="shared" si="12"/>
        <v>258060</v>
      </c>
      <c r="P122" s="31">
        <v>1</v>
      </c>
      <c r="Q122" s="31">
        <v>1</v>
      </c>
      <c r="R122" s="31">
        <f t="shared" si="10"/>
        <v>2070000</v>
      </c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</row>
    <row r="123" spans="1:42" s="45" customFormat="1" ht="21.75" customHeight="1">
      <c r="A123" s="29">
        <v>110</v>
      </c>
      <c r="B123" s="1" t="s">
        <v>79</v>
      </c>
      <c r="C123" s="34" t="s">
        <v>535</v>
      </c>
      <c r="D123" s="34" t="s">
        <v>536</v>
      </c>
      <c r="E123" s="1" t="s">
        <v>40</v>
      </c>
      <c r="F123" s="1" t="s">
        <v>537</v>
      </c>
      <c r="G123" s="2">
        <v>1</v>
      </c>
      <c r="H123" s="33" t="s">
        <v>395</v>
      </c>
      <c r="I123" s="2">
        <v>2</v>
      </c>
      <c r="J123" s="33"/>
      <c r="K123" s="36">
        <v>20</v>
      </c>
      <c r="L123" s="44">
        <v>1100</v>
      </c>
      <c r="M123" s="31">
        <f t="shared" si="13"/>
        <v>4400</v>
      </c>
      <c r="N123" s="31">
        <f t="shared" si="11"/>
        <v>3630</v>
      </c>
      <c r="O123" s="31">
        <f t="shared" si="12"/>
        <v>166980</v>
      </c>
      <c r="P123" s="31">
        <v>1</v>
      </c>
      <c r="Q123" s="31">
        <v>1</v>
      </c>
      <c r="R123" s="31">
        <f t="shared" si="10"/>
        <v>2070000</v>
      </c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</row>
    <row r="124" spans="1:42" s="45" customFormat="1" ht="21.75" customHeight="1">
      <c r="A124" s="29">
        <v>111</v>
      </c>
      <c r="B124" s="1" t="s">
        <v>79</v>
      </c>
      <c r="C124" s="34" t="s">
        <v>538</v>
      </c>
      <c r="D124" s="34" t="s">
        <v>539</v>
      </c>
      <c r="E124" s="1" t="s">
        <v>40</v>
      </c>
      <c r="F124" s="1"/>
      <c r="G124" s="2">
        <v>1</v>
      </c>
      <c r="H124" s="33" t="s">
        <v>395</v>
      </c>
      <c r="I124" s="2">
        <v>2</v>
      </c>
      <c r="J124" s="33"/>
      <c r="K124" s="36">
        <v>17</v>
      </c>
      <c r="L124" s="44">
        <v>1800</v>
      </c>
      <c r="M124" s="31">
        <f t="shared" si="13"/>
        <v>6120</v>
      </c>
      <c r="N124" s="31">
        <f t="shared" si="11"/>
        <v>5049</v>
      </c>
      <c r="O124" s="31">
        <f t="shared" si="12"/>
        <v>232254</v>
      </c>
      <c r="P124" s="31">
        <v>1</v>
      </c>
      <c r="Q124" s="31">
        <v>1</v>
      </c>
      <c r="R124" s="31">
        <f t="shared" si="10"/>
        <v>2070000</v>
      </c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</row>
    <row r="125" spans="1:42" s="45" customFormat="1" ht="21.75" customHeight="1">
      <c r="A125" s="29">
        <v>112</v>
      </c>
      <c r="B125" s="1" t="s">
        <v>532</v>
      </c>
      <c r="C125" s="34" t="s">
        <v>540</v>
      </c>
      <c r="D125" s="34" t="s">
        <v>541</v>
      </c>
      <c r="E125" s="1" t="s">
        <v>40</v>
      </c>
      <c r="F125" s="1"/>
      <c r="G125" s="2">
        <v>1</v>
      </c>
      <c r="H125" s="33" t="s">
        <v>395</v>
      </c>
      <c r="I125" s="2">
        <v>2</v>
      </c>
      <c r="J125" s="33"/>
      <c r="K125" s="36">
        <v>15</v>
      </c>
      <c r="L125" s="44">
        <v>800</v>
      </c>
      <c r="M125" s="31">
        <f t="shared" si="13"/>
        <v>2400</v>
      </c>
      <c r="N125" s="31">
        <f t="shared" si="11"/>
        <v>1980</v>
      </c>
      <c r="O125" s="31">
        <f t="shared" si="12"/>
        <v>91080</v>
      </c>
      <c r="P125" s="31">
        <v>1</v>
      </c>
      <c r="Q125" s="31">
        <v>1</v>
      </c>
      <c r="R125" s="31">
        <f t="shared" si="10"/>
        <v>2070000</v>
      </c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</row>
    <row r="126" spans="1:42" s="45" customFormat="1" ht="21.75" customHeight="1">
      <c r="A126" s="29">
        <v>113</v>
      </c>
      <c r="B126" s="1" t="s">
        <v>79</v>
      </c>
      <c r="C126" s="34" t="s">
        <v>542</v>
      </c>
      <c r="D126" s="34" t="s">
        <v>543</v>
      </c>
      <c r="E126" s="1" t="s">
        <v>40</v>
      </c>
      <c r="F126" s="1"/>
      <c r="G126" s="2">
        <v>1</v>
      </c>
      <c r="H126" s="33" t="s">
        <v>395</v>
      </c>
      <c r="I126" s="2">
        <v>2</v>
      </c>
      <c r="J126" s="33"/>
      <c r="K126" s="36">
        <v>20</v>
      </c>
      <c r="L126" s="44">
        <v>1100</v>
      </c>
      <c r="M126" s="31">
        <f t="shared" si="13"/>
        <v>4400</v>
      </c>
      <c r="N126" s="31">
        <f t="shared" si="11"/>
        <v>3630</v>
      </c>
      <c r="O126" s="31">
        <f t="shared" si="12"/>
        <v>166980</v>
      </c>
      <c r="P126" s="31">
        <v>1</v>
      </c>
      <c r="Q126" s="31">
        <v>1</v>
      </c>
      <c r="R126" s="31">
        <f t="shared" si="10"/>
        <v>2070000</v>
      </c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</row>
    <row r="127" spans="1:42" s="45" customFormat="1" ht="21.75" customHeight="1">
      <c r="A127" s="29">
        <v>114</v>
      </c>
      <c r="B127" s="1" t="s">
        <v>79</v>
      </c>
      <c r="C127" s="34" t="s">
        <v>544</v>
      </c>
      <c r="D127" s="34" t="s">
        <v>545</v>
      </c>
      <c r="E127" s="1" t="s">
        <v>77</v>
      </c>
      <c r="F127" s="1" t="s">
        <v>158</v>
      </c>
      <c r="G127" s="2">
        <v>2</v>
      </c>
      <c r="H127" s="33" t="s">
        <v>395</v>
      </c>
      <c r="I127" s="2">
        <v>2</v>
      </c>
      <c r="J127" s="33"/>
      <c r="K127" s="36">
        <v>72</v>
      </c>
      <c r="L127" s="44">
        <v>3000</v>
      </c>
      <c r="M127" s="31">
        <f t="shared" si="13"/>
        <v>43200</v>
      </c>
      <c r="N127" s="31">
        <f t="shared" si="11"/>
        <v>35640</v>
      </c>
      <c r="O127" s="31">
        <f t="shared" si="12"/>
        <v>1639440</v>
      </c>
      <c r="P127" s="31">
        <v>1</v>
      </c>
      <c r="Q127" s="31">
        <v>1</v>
      </c>
      <c r="R127" s="31">
        <f t="shared" si="10"/>
        <v>2070000</v>
      </c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</row>
    <row r="128" spans="1:42" s="45" customFormat="1" ht="21.75" customHeight="1">
      <c r="A128" s="29">
        <v>115</v>
      </c>
      <c r="B128" s="1" t="s">
        <v>79</v>
      </c>
      <c r="C128" s="34" t="s">
        <v>546</v>
      </c>
      <c r="D128" s="34" t="s">
        <v>545</v>
      </c>
      <c r="E128" s="1" t="s">
        <v>77</v>
      </c>
      <c r="F128" s="1" t="s">
        <v>158</v>
      </c>
      <c r="G128" s="2">
        <v>2</v>
      </c>
      <c r="H128" s="33" t="s">
        <v>395</v>
      </c>
      <c r="I128" s="2">
        <v>2</v>
      </c>
      <c r="J128" s="33"/>
      <c r="K128" s="36">
        <v>72</v>
      </c>
      <c r="L128" s="44">
        <v>3000</v>
      </c>
      <c r="M128" s="31">
        <f t="shared" si="13"/>
        <v>43200</v>
      </c>
      <c r="N128" s="31">
        <f t="shared" si="11"/>
        <v>35640</v>
      </c>
      <c r="O128" s="31">
        <f t="shared" si="12"/>
        <v>1639440</v>
      </c>
      <c r="P128" s="31">
        <v>1</v>
      </c>
      <c r="Q128" s="31">
        <v>1</v>
      </c>
      <c r="R128" s="31">
        <f t="shared" si="10"/>
        <v>2070000</v>
      </c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</row>
    <row r="129" spans="1:42" s="45" customFormat="1" ht="21.75" customHeight="1">
      <c r="A129" s="29">
        <v>116</v>
      </c>
      <c r="B129" s="1" t="s">
        <v>79</v>
      </c>
      <c r="C129" s="34" t="s">
        <v>547</v>
      </c>
      <c r="D129" s="34" t="s">
        <v>545</v>
      </c>
      <c r="E129" s="1" t="s">
        <v>77</v>
      </c>
      <c r="F129" s="1" t="s">
        <v>158</v>
      </c>
      <c r="G129" s="2">
        <v>2</v>
      </c>
      <c r="H129" s="33" t="s">
        <v>395</v>
      </c>
      <c r="I129" s="2">
        <v>2</v>
      </c>
      <c r="J129" s="33"/>
      <c r="K129" s="36">
        <v>72</v>
      </c>
      <c r="L129" s="44">
        <v>3000</v>
      </c>
      <c r="M129" s="31">
        <f t="shared" si="13"/>
        <v>43200</v>
      </c>
      <c r="N129" s="31">
        <f t="shared" si="11"/>
        <v>35640</v>
      </c>
      <c r="O129" s="31">
        <f t="shared" si="12"/>
        <v>1639440</v>
      </c>
      <c r="P129" s="31">
        <v>1</v>
      </c>
      <c r="Q129" s="31">
        <v>1</v>
      </c>
      <c r="R129" s="31">
        <f t="shared" si="10"/>
        <v>2070000</v>
      </c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</row>
    <row r="130" spans="1:42" s="45" customFormat="1" ht="21.75" customHeight="1">
      <c r="A130" s="29">
        <v>117</v>
      </c>
      <c r="B130" s="1" t="s">
        <v>188</v>
      </c>
      <c r="C130" s="34" t="s">
        <v>548</v>
      </c>
      <c r="D130" s="34" t="s">
        <v>545</v>
      </c>
      <c r="E130" s="1" t="s">
        <v>77</v>
      </c>
      <c r="F130" s="1" t="s">
        <v>158</v>
      </c>
      <c r="G130" s="2">
        <v>1</v>
      </c>
      <c r="H130" s="33" t="s">
        <v>395</v>
      </c>
      <c r="I130" s="2">
        <v>2</v>
      </c>
      <c r="J130" s="33"/>
      <c r="K130" s="36">
        <v>72</v>
      </c>
      <c r="L130" s="44">
        <v>3000</v>
      </c>
      <c r="M130" s="31">
        <f>(L130*10/5)+(L130*24*5/100)</f>
        <v>9600</v>
      </c>
      <c r="N130" s="31">
        <f>(L130*10/5*0.15*5.5)+(L130*24*5/100*0.15*7)</f>
        <v>8730</v>
      </c>
      <c r="O130" s="31">
        <f>((10*L130/5*6.6*5.5)+(10*L130/5*0.15*5.5*2))+((24*L130*5/100*6.6*7)+(24*L130*5/100*0.15*7*2))</f>
        <v>401580</v>
      </c>
      <c r="P130" s="31">
        <v>1</v>
      </c>
      <c r="Q130" s="31">
        <v>1</v>
      </c>
      <c r="R130" s="31">
        <f t="shared" si="10"/>
        <v>2070000</v>
      </c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</row>
    <row r="131" spans="1:42" s="45" customFormat="1" ht="21.75" customHeight="1">
      <c r="A131" s="29">
        <v>118</v>
      </c>
      <c r="B131" s="1" t="s">
        <v>188</v>
      </c>
      <c r="C131" s="34" t="s">
        <v>549</v>
      </c>
      <c r="D131" s="34" t="s">
        <v>545</v>
      </c>
      <c r="E131" s="1" t="s">
        <v>77</v>
      </c>
      <c r="F131" s="1" t="s">
        <v>158</v>
      </c>
      <c r="G131" s="2">
        <v>1</v>
      </c>
      <c r="H131" s="33" t="s">
        <v>446</v>
      </c>
      <c r="I131" s="2">
        <v>1</v>
      </c>
      <c r="J131" s="33"/>
      <c r="K131" s="36">
        <v>72</v>
      </c>
      <c r="L131" s="44">
        <v>3000</v>
      </c>
      <c r="M131" s="31">
        <f>(L131*10/5)+(L131*24*5/100)</f>
        <v>9600</v>
      </c>
      <c r="N131" s="31">
        <f>(L131*10/5*0.15*5.5)+(L131*24*5/100*0.15*7)</f>
        <v>8730</v>
      </c>
      <c r="O131" s="31">
        <f>((10*L131/5*6.6*5.5)+(10*L131/5*0.15*5.5*2))+((24*L131*5/100*6.6*7)+(24*L131*5/100*0.15*7*2))</f>
        <v>401580</v>
      </c>
      <c r="P131" s="31">
        <v>1</v>
      </c>
      <c r="Q131" s="31">
        <v>1</v>
      </c>
      <c r="R131" s="31">
        <f t="shared" si="10"/>
        <v>2070000</v>
      </c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</row>
    <row r="132" spans="1:42" s="45" customFormat="1" ht="21.75" customHeight="1">
      <c r="A132" s="29">
        <v>119</v>
      </c>
      <c r="B132" s="1" t="s">
        <v>188</v>
      </c>
      <c r="C132" s="34" t="s">
        <v>550</v>
      </c>
      <c r="D132" s="34" t="s">
        <v>545</v>
      </c>
      <c r="E132" s="1" t="s">
        <v>77</v>
      </c>
      <c r="F132" s="1" t="s">
        <v>158</v>
      </c>
      <c r="G132" s="2">
        <v>2</v>
      </c>
      <c r="H132" s="33" t="s">
        <v>395</v>
      </c>
      <c r="I132" s="2">
        <v>2</v>
      </c>
      <c r="J132" s="33"/>
      <c r="K132" s="36">
        <v>5</v>
      </c>
      <c r="L132" s="44">
        <v>7000</v>
      </c>
      <c r="M132" s="31">
        <f>(L132*10/5)+(L132*24*5/100)</f>
        <v>22400</v>
      </c>
      <c r="N132" s="31">
        <f>(L132*10/5*0.15*5.5)+(L132*24*5/100*0.15*7)</f>
        <v>20370</v>
      </c>
      <c r="O132" s="31">
        <f>((10*L132/5*6.6*5.5)+(10*L132/5*0.15*5.5*2))+((24*L132*5/100*6.6*7)+(24*L132*5/100*0.15*7*2))</f>
        <v>937020</v>
      </c>
      <c r="P132" s="31">
        <v>1</v>
      </c>
      <c r="Q132" s="31">
        <v>1</v>
      </c>
      <c r="R132" s="31">
        <f t="shared" si="10"/>
        <v>2070000</v>
      </c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</row>
    <row r="133" spans="1:42" s="45" customFormat="1" ht="21.75" customHeight="1">
      <c r="A133" s="29">
        <v>120</v>
      </c>
      <c r="B133" s="1" t="s">
        <v>79</v>
      </c>
      <c r="C133" s="34" t="s">
        <v>551</v>
      </c>
      <c r="D133" s="34" t="s">
        <v>552</v>
      </c>
      <c r="E133" s="1" t="s">
        <v>77</v>
      </c>
      <c r="F133" s="1" t="s">
        <v>158</v>
      </c>
      <c r="G133" s="2">
        <v>2</v>
      </c>
      <c r="H133" s="33" t="s">
        <v>395</v>
      </c>
      <c r="I133" s="2">
        <v>2</v>
      </c>
      <c r="J133" s="33"/>
      <c r="K133" s="36">
        <v>22</v>
      </c>
      <c r="L133" s="44">
        <v>700</v>
      </c>
      <c r="M133" s="31">
        <f aca="true" t="shared" si="14" ref="M133:M139">L133*K133/5</f>
        <v>3080</v>
      </c>
      <c r="N133" s="31">
        <f t="shared" si="11"/>
        <v>2541</v>
      </c>
      <c r="O133" s="31">
        <f t="shared" si="12"/>
        <v>116886</v>
      </c>
      <c r="P133" s="31">
        <v>1</v>
      </c>
      <c r="Q133" s="31">
        <v>1</v>
      </c>
      <c r="R133" s="31">
        <f t="shared" si="10"/>
        <v>2070000</v>
      </c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</row>
    <row r="134" spans="1:42" s="45" customFormat="1" ht="21.75" customHeight="1">
      <c r="A134" s="29">
        <v>121</v>
      </c>
      <c r="B134" s="1" t="s">
        <v>79</v>
      </c>
      <c r="C134" s="34" t="s">
        <v>553</v>
      </c>
      <c r="D134" s="34" t="s">
        <v>193</v>
      </c>
      <c r="E134" s="1" t="s">
        <v>77</v>
      </c>
      <c r="F134" s="1" t="s">
        <v>158</v>
      </c>
      <c r="G134" s="2">
        <v>2</v>
      </c>
      <c r="H134" s="33" t="s">
        <v>395</v>
      </c>
      <c r="I134" s="2">
        <v>2</v>
      </c>
      <c r="J134" s="33"/>
      <c r="K134" s="36">
        <v>28</v>
      </c>
      <c r="L134" s="44">
        <v>3200</v>
      </c>
      <c r="M134" s="31">
        <f t="shared" si="14"/>
        <v>17920</v>
      </c>
      <c r="N134" s="31">
        <f t="shared" si="11"/>
        <v>14784</v>
      </c>
      <c r="O134" s="31">
        <f t="shared" si="12"/>
        <v>680064</v>
      </c>
      <c r="P134" s="31">
        <v>1</v>
      </c>
      <c r="Q134" s="31">
        <v>1</v>
      </c>
      <c r="R134" s="31">
        <f t="shared" si="10"/>
        <v>2070000</v>
      </c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</row>
    <row r="135" spans="1:42" s="45" customFormat="1" ht="21.75" customHeight="1">
      <c r="A135" s="29">
        <v>122</v>
      </c>
      <c r="B135" s="1" t="s">
        <v>79</v>
      </c>
      <c r="C135" s="34" t="s">
        <v>554</v>
      </c>
      <c r="D135" s="34" t="s">
        <v>193</v>
      </c>
      <c r="E135" s="1" t="s">
        <v>77</v>
      </c>
      <c r="F135" s="1" t="s">
        <v>158</v>
      </c>
      <c r="G135" s="2">
        <v>2</v>
      </c>
      <c r="H135" s="33" t="s">
        <v>395</v>
      </c>
      <c r="I135" s="2">
        <v>2</v>
      </c>
      <c r="J135" s="33"/>
      <c r="K135" s="36">
        <v>28</v>
      </c>
      <c r="L135" s="44">
        <v>3200</v>
      </c>
      <c r="M135" s="31">
        <f t="shared" si="14"/>
        <v>17920</v>
      </c>
      <c r="N135" s="31">
        <f t="shared" si="11"/>
        <v>14784</v>
      </c>
      <c r="O135" s="31">
        <f t="shared" si="12"/>
        <v>680064</v>
      </c>
      <c r="P135" s="31">
        <v>1</v>
      </c>
      <c r="Q135" s="31">
        <v>1</v>
      </c>
      <c r="R135" s="31">
        <f t="shared" si="10"/>
        <v>2070000</v>
      </c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</row>
    <row r="136" spans="1:42" s="45" customFormat="1" ht="21.75" customHeight="1">
      <c r="A136" s="29">
        <v>123</v>
      </c>
      <c r="B136" s="1" t="s">
        <v>79</v>
      </c>
      <c r="C136" s="34" t="s">
        <v>555</v>
      </c>
      <c r="D136" s="34" t="s">
        <v>556</v>
      </c>
      <c r="E136" s="1" t="s">
        <v>77</v>
      </c>
      <c r="F136" s="1" t="s">
        <v>557</v>
      </c>
      <c r="G136" s="2">
        <v>2</v>
      </c>
      <c r="H136" s="33" t="s">
        <v>395</v>
      </c>
      <c r="I136" s="2">
        <v>2</v>
      </c>
      <c r="J136" s="33"/>
      <c r="K136" s="36">
        <v>18</v>
      </c>
      <c r="L136" s="44">
        <v>800</v>
      </c>
      <c r="M136" s="31">
        <f t="shared" si="14"/>
        <v>2880</v>
      </c>
      <c r="N136" s="31">
        <f t="shared" si="11"/>
        <v>2376</v>
      </c>
      <c r="O136" s="31">
        <f t="shared" si="12"/>
        <v>109296</v>
      </c>
      <c r="P136" s="31">
        <v>1</v>
      </c>
      <c r="Q136" s="31">
        <v>1</v>
      </c>
      <c r="R136" s="31">
        <f t="shared" si="10"/>
        <v>2070000</v>
      </c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</row>
    <row r="137" spans="1:42" s="45" customFormat="1" ht="21.75" customHeight="1">
      <c r="A137" s="29">
        <v>124</v>
      </c>
      <c r="B137" s="1" t="s">
        <v>79</v>
      </c>
      <c r="C137" s="34" t="s">
        <v>558</v>
      </c>
      <c r="D137" s="34" t="s">
        <v>559</v>
      </c>
      <c r="E137" s="1" t="s">
        <v>77</v>
      </c>
      <c r="F137" s="1" t="s">
        <v>560</v>
      </c>
      <c r="G137" s="2">
        <v>1</v>
      </c>
      <c r="H137" s="33" t="s">
        <v>395</v>
      </c>
      <c r="I137" s="2">
        <v>2</v>
      </c>
      <c r="J137" s="33"/>
      <c r="K137" s="36">
        <v>18</v>
      </c>
      <c r="L137" s="44">
        <v>1200</v>
      </c>
      <c r="M137" s="31">
        <f>L137*K137/5</f>
        <v>4320</v>
      </c>
      <c r="N137" s="31">
        <f>M137*0.15*5.5</f>
        <v>3564</v>
      </c>
      <c r="O137" s="31">
        <f>M137*6.6*5.5+N137*2</f>
        <v>163944</v>
      </c>
      <c r="P137" s="31">
        <v>1</v>
      </c>
      <c r="Q137" s="31">
        <v>1</v>
      </c>
      <c r="R137" s="31">
        <f t="shared" si="10"/>
        <v>2070000</v>
      </c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</row>
    <row r="138" spans="1:42" s="45" customFormat="1" ht="21.75" customHeight="1">
      <c r="A138" s="29">
        <v>125</v>
      </c>
      <c r="B138" s="1" t="s">
        <v>188</v>
      </c>
      <c r="C138" s="34" t="s">
        <v>561</v>
      </c>
      <c r="D138" s="34" t="s">
        <v>562</v>
      </c>
      <c r="E138" s="1" t="s">
        <v>40</v>
      </c>
      <c r="F138" s="1" t="s">
        <v>158</v>
      </c>
      <c r="G138" s="2">
        <v>2</v>
      </c>
      <c r="H138" s="33" t="s">
        <v>395</v>
      </c>
      <c r="I138" s="2">
        <v>2</v>
      </c>
      <c r="J138" s="33"/>
      <c r="K138" s="36">
        <v>30</v>
      </c>
      <c r="L138" s="44">
        <v>2000</v>
      </c>
      <c r="M138" s="31">
        <f t="shared" si="14"/>
        <v>12000</v>
      </c>
      <c r="N138" s="31">
        <f t="shared" si="11"/>
        <v>9900</v>
      </c>
      <c r="O138" s="31">
        <f t="shared" si="12"/>
        <v>455400</v>
      </c>
      <c r="P138" s="31">
        <v>1</v>
      </c>
      <c r="Q138" s="31">
        <v>1</v>
      </c>
      <c r="R138" s="31">
        <f t="shared" si="10"/>
        <v>2070000</v>
      </c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</row>
    <row r="139" spans="1:42" s="45" customFormat="1" ht="21.75" customHeight="1">
      <c r="A139" s="29">
        <v>126</v>
      </c>
      <c r="B139" s="1" t="s">
        <v>188</v>
      </c>
      <c r="C139" s="34" t="s">
        <v>563</v>
      </c>
      <c r="D139" s="34" t="s">
        <v>564</v>
      </c>
      <c r="E139" s="1" t="s">
        <v>40</v>
      </c>
      <c r="F139" s="1" t="s">
        <v>158</v>
      </c>
      <c r="G139" s="2">
        <v>2</v>
      </c>
      <c r="H139" s="33" t="s">
        <v>395</v>
      </c>
      <c r="I139" s="2">
        <v>2</v>
      </c>
      <c r="J139" s="33"/>
      <c r="K139" s="36">
        <v>30</v>
      </c>
      <c r="L139" s="44">
        <v>2000</v>
      </c>
      <c r="M139" s="31">
        <f t="shared" si="14"/>
        <v>12000</v>
      </c>
      <c r="N139" s="31">
        <f t="shared" si="11"/>
        <v>9900</v>
      </c>
      <c r="O139" s="31">
        <f t="shared" si="12"/>
        <v>455400</v>
      </c>
      <c r="P139" s="31">
        <v>1</v>
      </c>
      <c r="Q139" s="31">
        <v>1</v>
      </c>
      <c r="R139" s="31">
        <f t="shared" si="10"/>
        <v>2070000</v>
      </c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</row>
    <row r="140" spans="1:42" s="17" customFormat="1" ht="21.75" customHeight="1">
      <c r="A140" s="29">
        <v>127</v>
      </c>
      <c r="B140" s="1" t="s">
        <v>81</v>
      </c>
      <c r="C140" s="34" t="s">
        <v>565</v>
      </c>
      <c r="D140" s="34" t="s">
        <v>566</v>
      </c>
      <c r="E140" s="35" t="s">
        <v>46</v>
      </c>
      <c r="F140" s="3" t="s">
        <v>159</v>
      </c>
      <c r="G140" s="2">
        <v>6</v>
      </c>
      <c r="H140" s="33" t="s">
        <v>413</v>
      </c>
      <c r="I140" s="2">
        <v>6</v>
      </c>
      <c r="J140" s="33"/>
      <c r="K140" s="36">
        <v>6</v>
      </c>
      <c r="L140" s="37">
        <v>5000</v>
      </c>
      <c r="M140" s="31">
        <f>L140*K140/5</f>
        <v>6000</v>
      </c>
      <c r="N140" s="31">
        <f t="shared" si="11"/>
        <v>4950</v>
      </c>
      <c r="O140" s="31">
        <f t="shared" si="12"/>
        <v>227700</v>
      </c>
      <c r="P140" s="31">
        <v>1</v>
      </c>
      <c r="Q140" s="31">
        <v>1</v>
      </c>
      <c r="R140" s="31">
        <f t="shared" si="10"/>
        <v>2070000</v>
      </c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</row>
    <row r="141" spans="1:42" s="17" customFormat="1" ht="21.75" customHeight="1">
      <c r="A141" s="29">
        <v>128</v>
      </c>
      <c r="B141" s="1" t="s">
        <v>79</v>
      </c>
      <c r="C141" s="34" t="s">
        <v>567</v>
      </c>
      <c r="D141" s="34" t="s">
        <v>568</v>
      </c>
      <c r="E141" s="35" t="s">
        <v>40</v>
      </c>
      <c r="F141" s="3"/>
      <c r="G141" s="2">
        <v>2</v>
      </c>
      <c r="H141" s="33" t="s">
        <v>395</v>
      </c>
      <c r="I141" s="2">
        <v>2</v>
      </c>
      <c r="J141" s="33"/>
      <c r="K141" s="36">
        <v>16</v>
      </c>
      <c r="L141" s="37">
        <f>2000/2</f>
        <v>1000</v>
      </c>
      <c r="M141" s="31">
        <f>L141*K141/5</f>
        <v>3200</v>
      </c>
      <c r="N141" s="31">
        <f t="shared" si="11"/>
        <v>2640</v>
      </c>
      <c r="O141" s="31">
        <f t="shared" si="12"/>
        <v>121440</v>
      </c>
      <c r="P141" s="31">
        <v>1</v>
      </c>
      <c r="Q141" s="31">
        <v>1</v>
      </c>
      <c r="R141" s="31">
        <f t="shared" si="10"/>
        <v>2070000</v>
      </c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</row>
    <row r="142" spans="1:42" s="17" customFormat="1" ht="21.75" customHeight="1">
      <c r="A142" s="29">
        <v>129</v>
      </c>
      <c r="B142" s="1" t="s">
        <v>79</v>
      </c>
      <c r="C142" s="34" t="s">
        <v>569</v>
      </c>
      <c r="D142" s="34" t="s">
        <v>568</v>
      </c>
      <c r="E142" s="35" t="s">
        <v>40</v>
      </c>
      <c r="F142" s="3"/>
      <c r="G142" s="2">
        <v>2</v>
      </c>
      <c r="H142" s="33" t="s">
        <v>446</v>
      </c>
      <c r="I142" s="2">
        <v>1</v>
      </c>
      <c r="J142" s="33"/>
      <c r="K142" s="36">
        <v>16</v>
      </c>
      <c r="L142" s="37">
        <f>2000/2</f>
        <v>1000</v>
      </c>
      <c r="M142" s="31">
        <f>L142*K142/5</f>
        <v>3200</v>
      </c>
      <c r="N142" s="31">
        <f t="shared" si="11"/>
        <v>2640</v>
      </c>
      <c r="O142" s="31">
        <f t="shared" si="12"/>
        <v>121440</v>
      </c>
      <c r="P142" s="31">
        <v>1</v>
      </c>
      <c r="Q142" s="31">
        <v>1</v>
      </c>
      <c r="R142" s="31">
        <f t="shared" si="10"/>
        <v>2070000</v>
      </c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</row>
    <row r="143" spans="1:42" s="17" customFormat="1" ht="21.75" customHeight="1">
      <c r="A143" s="29">
        <v>130</v>
      </c>
      <c r="B143" s="1" t="s">
        <v>79</v>
      </c>
      <c r="C143" s="34" t="s">
        <v>570</v>
      </c>
      <c r="D143" s="34" t="s">
        <v>571</v>
      </c>
      <c r="E143" s="35" t="s">
        <v>40</v>
      </c>
      <c r="F143" s="3" t="s">
        <v>572</v>
      </c>
      <c r="G143" s="2">
        <v>6</v>
      </c>
      <c r="H143" s="33" t="s">
        <v>395</v>
      </c>
      <c r="I143" s="2">
        <v>2</v>
      </c>
      <c r="J143" s="33"/>
      <c r="K143" s="36">
        <v>20</v>
      </c>
      <c r="L143" s="37">
        <v>2500</v>
      </c>
      <c r="M143" s="31">
        <f>L143*K143/5</f>
        <v>10000</v>
      </c>
      <c r="N143" s="31">
        <f>M143*0.15*5.5</f>
        <v>8250</v>
      </c>
      <c r="O143" s="31">
        <f>M143*6.6*5.5+N143*2</f>
        <v>379500</v>
      </c>
      <c r="P143" s="31">
        <v>1</v>
      </c>
      <c r="Q143" s="31">
        <v>1</v>
      </c>
      <c r="R143" s="31">
        <f t="shared" si="10"/>
        <v>2070000</v>
      </c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</row>
    <row r="144" spans="1:42" s="17" customFormat="1" ht="21.75" customHeight="1">
      <c r="A144" s="29">
        <v>131</v>
      </c>
      <c r="B144" s="1" t="s">
        <v>80</v>
      </c>
      <c r="C144" s="34" t="s">
        <v>573</v>
      </c>
      <c r="D144" s="34" t="s">
        <v>574</v>
      </c>
      <c r="E144" s="35" t="s">
        <v>37</v>
      </c>
      <c r="F144" s="3"/>
      <c r="G144" s="2">
        <v>3</v>
      </c>
      <c r="H144" s="33" t="s">
        <v>397</v>
      </c>
      <c r="I144" s="2">
        <v>4</v>
      </c>
      <c r="J144" s="33"/>
      <c r="K144" s="36">
        <v>28</v>
      </c>
      <c r="L144" s="37">
        <v>1200</v>
      </c>
      <c r="M144" s="31">
        <f aca="true" t="shared" si="15" ref="M144:M150">L144*K144*5/100</f>
        <v>1680</v>
      </c>
      <c r="N144" s="31">
        <f aca="true" t="shared" si="16" ref="N144:N150">M144*0.15*7</f>
        <v>1764</v>
      </c>
      <c r="O144" s="31">
        <f aca="true" t="shared" si="17" ref="O144:O150">M144*6.6*7+N144*2</f>
        <v>81144</v>
      </c>
      <c r="P144" s="31">
        <v>1</v>
      </c>
      <c r="Q144" s="31">
        <v>1</v>
      </c>
      <c r="R144" s="31">
        <f aca="true" t="shared" si="18" ref="R144:R195">90*$R$2</f>
        <v>2070000</v>
      </c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</row>
    <row r="145" spans="1:42" s="17" customFormat="1" ht="21.75" customHeight="1">
      <c r="A145" s="29">
        <v>132</v>
      </c>
      <c r="B145" s="1" t="s">
        <v>80</v>
      </c>
      <c r="C145" s="34" t="s">
        <v>575</v>
      </c>
      <c r="D145" s="34" t="s">
        <v>574</v>
      </c>
      <c r="E145" s="35" t="s">
        <v>37</v>
      </c>
      <c r="F145" s="3"/>
      <c r="G145" s="2">
        <v>3</v>
      </c>
      <c r="H145" s="33" t="s">
        <v>397</v>
      </c>
      <c r="I145" s="2">
        <v>4</v>
      </c>
      <c r="J145" s="33"/>
      <c r="K145" s="36">
        <v>28</v>
      </c>
      <c r="L145" s="37">
        <v>1200</v>
      </c>
      <c r="M145" s="31">
        <f t="shared" si="15"/>
        <v>1680</v>
      </c>
      <c r="N145" s="31">
        <f t="shared" si="16"/>
        <v>1764</v>
      </c>
      <c r="O145" s="31">
        <f t="shared" si="17"/>
        <v>81144</v>
      </c>
      <c r="P145" s="31">
        <v>1</v>
      </c>
      <c r="Q145" s="31">
        <v>1</v>
      </c>
      <c r="R145" s="31">
        <f t="shared" si="18"/>
        <v>2070000</v>
      </c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</row>
    <row r="146" spans="1:42" s="17" customFormat="1" ht="21.75" customHeight="1">
      <c r="A146" s="29">
        <v>133</v>
      </c>
      <c r="B146" s="1" t="s">
        <v>80</v>
      </c>
      <c r="C146" s="34" t="s">
        <v>576</v>
      </c>
      <c r="D146" s="34" t="s">
        <v>574</v>
      </c>
      <c r="E146" s="35" t="s">
        <v>37</v>
      </c>
      <c r="F146" s="3"/>
      <c r="G146" s="2">
        <v>3</v>
      </c>
      <c r="H146" s="33" t="s">
        <v>397</v>
      </c>
      <c r="I146" s="2">
        <v>4</v>
      </c>
      <c r="J146" s="33"/>
      <c r="K146" s="36">
        <v>28</v>
      </c>
      <c r="L146" s="37">
        <v>1200</v>
      </c>
      <c r="M146" s="31">
        <f t="shared" si="15"/>
        <v>1680</v>
      </c>
      <c r="N146" s="31">
        <f t="shared" si="16"/>
        <v>1764</v>
      </c>
      <c r="O146" s="31">
        <f t="shared" si="17"/>
        <v>81144</v>
      </c>
      <c r="P146" s="31">
        <v>1</v>
      </c>
      <c r="Q146" s="31">
        <v>1</v>
      </c>
      <c r="R146" s="31">
        <f t="shared" si="18"/>
        <v>2070000</v>
      </c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</row>
    <row r="147" spans="1:42" s="17" customFormat="1" ht="21.75" customHeight="1">
      <c r="A147" s="29">
        <v>134</v>
      </c>
      <c r="B147" s="1" t="s">
        <v>80</v>
      </c>
      <c r="C147" s="34" t="s">
        <v>237</v>
      </c>
      <c r="D147" s="34" t="s">
        <v>224</v>
      </c>
      <c r="E147" s="35" t="s">
        <v>238</v>
      </c>
      <c r="F147" s="3" t="s">
        <v>239</v>
      </c>
      <c r="G147" s="2">
        <v>3</v>
      </c>
      <c r="H147" s="33" t="s">
        <v>397</v>
      </c>
      <c r="I147" s="2">
        <v>4</v>
      </c>
      <c r="J147" s="33"/>
      <c r="K147" s="36">
        <v>35</v>
      </c>
      <c r="L147" s="37">
        <v>4000</v>
      </c>
      <c r="M147" s="31">
        <f t="shared" si="15"/>
        <v>7000</v>
      </c>
      <c r="N147" s="31">
        <f t="shared" si="16"/>
        <v>7350</v>
      </c>
      <c r="O147" s="31">
        <f t="shared" si="17"/>
        <v>338100</v>
      </c>
      <c r="P147" s="31">
        <v>1</v>
      </c>
      <c r="Q147" s="31">
        <v>1</v>
      </c>
      <c r="R147" s="31">
        <f t="shared" si="18"/>
        <v>2070000</v>
      </c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</row>
    <row r="148" spans="1:42" s="17" customFormat="1" ht="21.75" customHeight="1">
      <c r="A148" s="29">
        <v>135</v>
      </c>
      <c r="B148" s="1" t="s">
        <v>80</v>
      </c>
      <c r="C148" s="34" t="s">
        <v>240</v>
      </c>
      <c r="D148" s="34" t="s">
        <v>224</v>
      </c>
      <c r="E148" s="35" t="s">
        <v>238</v>
      </c>
      <c r="F148" s="3" t="s">
        <v>239</v>
      </c>
      <c r="G148" s="2">
        <v>3</v>
      </c>
      <c r="H148" s="33" t="s">
        <v>397</v>
      </c>
      <c r="I148" s="2">
        <v>4</v>
      </c>
      <c r="J148" s="33"/>
      <c r="K148" s="36">
        <v>35</v>
      </c>
      <c r="L148" s="37">
        <v>4000</v>
      </c>
      <c r="M148" s="31">
        <f t="shared" si="15"/>
        <v>7000</v>
      </c>
      <c r="N148" s="31">
        <f t="shared" si="16"/>
        <v>7350</v>
      </c>
      <c r="O148" s="31">
        <f t="shared" si="17"/>
        <v>338100</v>
      </c>
      <c r="P148" s="31">
        <v>1</v>
      </c>
      <c r="Q148" s="31">
        <v>1</v>
      </c>
      <c r="R148" s="31">
        <f t="shared" si="18"/>
        <v>2070000</v>
      </c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</row>
    <row r="149" spans="1:42" s="17" customFormat="1" ht="21.75" customHeight="1">
      <c r="A149" s="29">
        <v>136</v>
      </c>
      <c r="B149" s="1" t="s">
        <v>80</v>
      </c>
      <c r="C149" s="34" t="s">
        <v>241</v>
      </c>
      <c r="D149" s="34" t="s">
        <v>224</v>
      </c>
      <c r="E149" s="35" t="s">
        <v>238</v>
      </c>
      <c r="F149" s="3" t="s">
        <v>239</v>
      </c>
      <c r="G149" s="2">
        <v>3</v>
      </c>
      <c r="H149" s="33" t="s">
        <v>397</v>
      </c>
      <c r="I149" s="2">
        <v>4</v>
      </c>
      <c r="J149" s="33"/>
      <c r="K149" s="36">
        <v>35</v>
      </c>
      <c r="L149" s="37">
        <v>4000</v>
      </c>
      <c r="M149" s="31">
        <f t="shared" si="15"/>
        <v>7000</v>
      </c>
      <c r="N149" s="31">
        <f t="shared" si="16"/>
        <v>7350</v>
      </c>
      <c r="O149" s="31">
        <f t="shared" si="17"/>
        <v>338100</v>
      </c>
      <c r="P149" s="31">
        <v>1</v>
      </c>
      <c r="Q149" s="31">
        <v>1</v>
      </c>
      <c r="R149" s="31">
        <f t="shared" si="18"/>
        <v>2070000</v>
      </c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</row>
    <row r="150" spans="1:42" s="17" customFormat="1" ht="21.75" customHeight="1">
      <c r="A150" s="29">
        <v>137</v>
      </c>
      <c r="B150" s="1" t="s">
        <v>80</v>
      </c>
      <c r="C150" s="34" t="s">
        <v>242</v>
      </c>
      <c r="D150" s="34" t="s">
        <v>224</v>
      </c>
      <c r="E150" s="35" t="s">
        <v>238</v>
      </c>
      <c r="F150" s="3" t="s">
        <v>239</v>
      </c>
      <c r="G150" s="2">
        <v>3</v>
      </c>
      <c r="H150" s="33" t="s">
        <v>397</v>
      </c>
      <c r="I150" s="2">
        <v>4</v>
      </c>
      <c r="J150" s="33"/>
      <c r="K150" s="36">
        <v>35</v>
      </c>
      <c r="L150" s="37">
        <v>4000</v>
      </c>
      <c r="M150" s="31">
        <f t="shared" si="15"/>
        <v>7000</v>
      </c>
      <c r="N150" s="31">
        <f t="shared" si="16"/>
        <v>7350</v>
      </c>
      <c r="O150" s="31">
        <f t="shared" si="17"/>
        <v>338100</v>
      </c>
      <c r="P150" s="31">
        <v>1</v>
      </c>
      <c r="Q150" s="31">
        <v>1</v>
      </c>
      <c r="R150" s="31">
        <f t="shared" si="18"/>
        <v>2070000</v>
      </c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</row>
    <row r="151" spans="1:18" ht="21.75" customHeight="1">
      <c r="A151" s="29">
        <v>138</v>
      </c>
      <c r="B151" s="1" t="s">
        <v>79</v>
      </c>
      <c r="C151" s="34" t="s">
        <v>577</v>
      </c>
      <c r="D151" s="34" t="s">
        <v>578</v>
      </c>
      <c r="E151" s="35" t="s">
        <v>38</v>
      </c>
      <c r="F151" s="3"/>
      <c r="G151" s="2">
        <v>3</v>
      </c>
      <c r="H151" s="33" t="s">
        <v>397</v>
      </c>
      <c r="I151" s="2">
        <v>4</v>
      </c>
      <c r="J151" s="33"/>
      <c r="K151" s="36">
        <v>28</v>
      </c>
      <c r="L151" s="37">
        <v>2000</v>
      </c>
      <c r="M151" s="31">
        <f>L151*K151/5</f>
        <v>11200</v>
      </c>
      <c r="N151" s="31">
        <f>M151*0.15*5.5</f>
        <v>9240</v>
      </c>
      <c r="O151" s="31">
        <f>M151*6.6*5.5+N151*2</f>
        <v>425040</v>
      </c>
      <c r="P151" s="31">
        <v>1</v>
      </c>
      <c r="Q151" s="31">
        <v>1</v>
      </c>
      <c r="R151" s="31">
        <f t="shared" si="18"/>
        <v>2070000</v>
      </c>
    </row>
    <row r="152" spans="1:18" ht="21.75" customHeight="1">
      <c r="A152" s="29">
        <v>139</v>
      </c>
      <c r="B152" s="1" t="s">
        <v>79</v>
      </c>
      <c r="C152" s="34" t="s">
        <v>579</v>
      </c>
      <c r="D152" s="34" t="s">
        <v>580</v>
      </c>
      <c r="E152" s="35" t="s">
        <v>77</v>
      </c>
      <c r="F152" s="3"/>
      <c r="G152" s="2">
        <v>2</v>
      </c>
      <c r="H152" s="33" t="s">
        <v>395</v>
      </c>
      <c r="I152" s="2">
        <v>2</v>
      </c>
      <c r="J152" s="33"/>
      <c r="K152" s="36">
        <v>13</v>
      </c>
      <c r="L152" s="37">
        <v>1700</v>
      </c>
      <c r="M152" s="31">
        <f>L152*K152/5</f>
        <v>4420</v>
      </c>
      <c r="N152" s="31">
        <f>M152*0.15*5.5</f>
        <v>3646.5</v>
      </c>
      <c r="O152" s="31">
        <f>M152*6.6*5.5+N152*2</f>
        <v>167739</v>
      </c>
      <c r="P152" s="31">
        <v>1</v>
      </c>
      <c r="Q152" s="31">
        <v>1</v>
      </c>
      <c r="R152" s="31">
        <f t="shared" si="18"/>
        <v>2070000</v>
      </c>
    </row>
    <row r="153" spans="1:18" ht="21.75" customHeight="1">
      <c r="A153" s="29">
        <v>140</v>
      </c>
      <c r="B153" s="1" t="s">
        <v>79</v>
      </c>
      <c r="C153" s="34" t="s">
        <v>581</v>
      </c>
      <c r="D153" s="34" t="s">
        <v>582</v>
      </c>
      <c r="E153" s="35" t="s">
        <v>2</v>
      </c>
      <c r="F153" s="3" t="s">
        <v>583</v>
      </c>
      <c r="G153" s="2">
        <v>3</v>
      </c>
      <c r="H153" s="33" t="s">
        <v>395</v>
      </c>
      <c r="I153" s="2">
        <v>2</v>
      </c>
      <c r="J153" s="33"/>
      <c r="K153" s="36">
        <v>18</v>
      </c>
      <c r="L153" s="37">
        <v>2000</v>
      </c>
      <c r="M153" s="31">
        <f>L153*K153/5</f>
        <v>7200</v>
      </c>
      <c r="N153" s="31">
        <f>M153*0.15*5.5</f>
        <v>5940</v>
      </c>
      <c r="O153" s="31">
        <f>M153*6.6*5.5+N153*2</f>
        <v>273240</v>
      </c>
      <c r="P153" s="31">
        <v>1</v>
      </c>
      <c r="Q153" s="31">
        <v>1</v>
      </c>
      <c r="R153" s="31">
        <f t="shared" si="18"/>
        <v>2070000</v>
      </c>
    </row>
    <row r="154" spans="1:18" ht="21.75" customHeight="1">
      <c r="A154" s="29">
        <v>141</v>
      </c>
      <c r="B154" s="1" t="s">
        <v>80</v>
      </c>
      <c r="C154" s="34" t="s">
        <v>247</v>
      </c>
      <c r="D154" s="34" t="s">
        <v>248</v>
      </c>
      <c r="E154" s="35" t="s">
        <v>37</v>
      </c>
      <c r="F154" s="3"/>
      <c r="G154" s="2">
        <v>4</v>
      </c>
      <c r="H154" s="33" t="s">
        <v>413</v>
      </c>
      <c r="I154" s="2">
        <v>6</v>
      </c>
      <c r="J154" s="33"/>
      <c r="K154" s="36">
        <v>29</v>
      </c>
      <c r="L154" s="37">
        <v>1000</v>
      </c>
      <c r="M154" s="31">
        <f aca="true" t="shared" si="19" ref="M154:M176">L154*K154*5/100</f>
        <v>1450</v>
      </c>
      <c r="N154" s="31">
        <f aca="true" t="shared" si="20" ref="N154:N176">M154*0.15*7</f>
        <v>1522.5</v>
      </c>
      <c r="O154" s="31">
        <f aca="true" t="shared" si="21" ref="O154:O176">M154*6.6*7+N154*2</f>
        <v>70035</v>
      </c>
      <c r="P154" s="31">
        <v>1</v>
      </c>
      <c r="Q154" s="31">
        <v>1</v>
      </c>
      <c r="R154" s="31">
        <f t="shared" si="18"/>
        <v>2070000</v>
      </c>
    </row>
    <row r="155" spans="1:18" ht="21.75" customHeight="1">
      <c r="A155" s="29">
        <v>142</v>
      </c>
      <c r="B155" s="1" t="s">
        <v>80</v>
      </c>
      <c r="C155" s="34" t="s">
        <v>249</v>
      </c>
      <c r="D155" s="34" t="s">
        <v>248</v>
      </c>
      <c r="E155" s="35" t="s">
        <v>37</v>
      </c>
      <c r="F155" s="3"/>
      <c r="G155" s="2">
        <v>3</v>
      </c>
      <c r="H155" s="33" t="s">
        <v>413</v>
      </c>
      <c r="I155" s="2">
        <v>6</v>
      </c>
      <c r="J155" s="33"/>
      <c r="K155" s="36">
        <v>29</v>
      </c>
      <c r="L155" s="37">
        <v>1000</v>
      </c>
      <c r="M155" s="31">
        <f t="shared" si="19"/>
        <v>1450</v>
      </c>
      <c r="N155" s="31">
        <f t="shared" si="20"/>
        <v>1522.5</v>
      </c>
      <c r="O155" s="31">
        <f t="shared" si="21"/>
        <v>70035</v>
      </c>
      <c r="P155" s="31">
        <v>1</v>
      </c>
      <c r="Q155" s="31">
        <v>1</v>
      </c>
      <c r="R155" s="31">
        <f t="shared" si="18"/>
        <v>2070000</v>
      </c>
    </row>
    <row r="156" spans="1:18" ht="21.75" customHeight="1">
      <c r="A156" s="29">
        <v>143</v>
      </c>
      <c r="B156" s="1" t="s">
        <v>80</v>
      </c>
      <c r="C156" s="34" t="s">
        <v>254</v>
      </c>
      <c r="D156" s="34" t="s">
        <v>248</v>
      </c>
      <c r="E156" s="35" t="s">
        <v>37</v>
      </c>
      <c r="F156" s="3"/>
      <c r="G156" s="2">
        <v>3</v>
      </c>
      <c r="H156" s="33" t="s">
        <v>413</v>
      </c>
      <c r="I156" s="2">
        <v>6</v>
      </c>
      <c r="J156" s="33"/>
      <c r="K156" s="36">
        <v>27</v>
      </c>
      <c r="L156" s="37">
        <v>1000</v>
      </c>
      <c r="M156" s="31">
        <f t="shared" si="19"/>
        <v>1350</v>
      </c>
      <c r="N156" s="31">
        <f t="shared" si="20"/>
        <v>1417.5</v>
      </c>
      <c r="O156" s="31">
        <f t="shared" si="21"/>
        <v>65205</v>
      </c>
      <c r="P156" s="31">
        <v>1</v>
      </c>
      <c r="Q156" s="31">
        <v>1</v>
      </c>
      <c r="R156" s="31">
        <f t="shared" si="18"/>
        <v>2070000</v>
      </c>
    </row>
    <row r="157" spans="1:18" ht="21.75" customHeight="1">
      <c r="A157" s="29">
        <v>144</v>
      </c>
      <c r="B157" s="50" t="s">
        <v>80</v>
      </c>
      <c r="C157" s="51" t="s">
        <v>255</v>
      </c>
      <c r="D157" s="51" t="s">
        <v>248</v>
      </c>
      <c r="E157" s="52" t="s">
        <v>37</v>
      </c>
      <c r="F157" s="53"/>
      <c r="G157" s="54">
        <v>3</v>
      </c>
      <c r="H157" s="33" t="s">
        <v>413</v>
      </c>
      <c r="I157" s="54">
        <v>6</v>
      </c>
      <c r="J157" s="55"/>
      <c r="K157" s="56">
        <v>27</v>
      </c>
      <c r="L157" s="57">
        <v>1000</v>
      </c>
      <c r="M157" s="58">
        <f t="shared" si="19"/>
        <v>1350</v>
      </c>
      <c r="N157" s="58">
        <f t="shared" si="20"/>
        <v>1417.5</v>
      </c>
      <c r="O157" s="58">
        <f t="shared" si="21"/>
        <v>65205</v>
      </c>
      <c r="P157" s="58">
        <v>1</v>
      </c>
      <c r="Q157" s="58">
        <v>1</v>
      </c>
      <c r="R157" s="31">
        <f t="shared" si="18"/>
        <v>2070000</v>
      </c>
    </row>
    <row r="158" spans="1:18" ht="21.75" customHeight="1">
      <c r="A158" s="29">
        <v>145</v>
      </c>
      <c r="B158" s="1" t="s">
        <v>80</v>
      </c>
      <c r="C158" s="34" t="s">
        <v>297</v>
      </c>
      <c r="D158" s="34" t="s">
        <v>248</v>
      </c>
      <c r="E158" s="35" t="s">
        <v>37</v>
      </c>
      <c r="F158" s="3"/>
      <c r="G158" s="2">
        <v>4</v>
      </c>
      <c r="H158" s="33" t="s">
        <v>397</v>
      </c>
      <c r="I158" s="2">
        <v>4</v>
      </c>
      <c r="J158" s="33"/>
      <c r="K158" s="36">
        <v>29</v>
      </c>
      <c r="L158" s="37">
        <v>1000</v>
      </c>
      <c r="M158" s="31">
        <f>L158*K158/5</f>
        <v>5800</v>
      </c>
      <c r="N158" s="31">
        <f>M158*0.15*5.5</f>
        <v>4785</v>
      </c>
      <c r="O158" s="31">
        <f>M158*6.6*5.5+N158*2</f>
        <v>220110</v>
      </c>
      <c r="P158" s="31">
        <v>1</v>
      </c>
      <c r="Q158" s="31">
        <v>1</v>
      </c>
      <c r="R158" s="31">
        <f t="shared" si="18"/>
        <v>2070000</v>
      </c>
    </row>
    <row r="159" spans="1:18" s="16" customFormat="1" ht="21.75" customHeight="1">
      <c r="A159" s="29">
        <v>146</v>
      </c>
      <c r="B159" s="1" t="s">
        <v>80</v>
      </c>
      <c r="C159" s="59" t="s">
        <v>258</v>
      </c>
      <c r="D159" s="9" t="s">
        <v>265</v>
      </c>
      <c r="E159" s="52" t="s">
        <v>38</v>
      </c>
      <c r="F159" s="3" t="s">
        <v>584</v>
      </c>
      <c r="G159" s="6">
        <v>6</v>
      </c>
      <c r="H159" s="33" t="s">
        <v>413</v>
      </c>
      <c r="I159" s="2">
        <v>6</v>
      </c>
      <c r="J159" s="33"/>
      <c r="K159" s="36">
        <v>37</v>
      </c>
      <c r="L159" s="37">
        <v>1200</v>
      </c>
      <c r="M159" s="31">
        <f t="shared" si="19"/>
        <v>2220</v>
      </c>
      <c r="N159" s="31">
        <f t="shared" si="20"/>
        <v>2331</v>
      </c>
      <c r="O159" s="31">
        <f t="shared" si="21"/>
        <v>107226</v>
      </c>
      <c r="P159" s="31">
        <v>1</v>
      </c>
      <c r="Q159" s="31">
        <v>1</v>
      </c>
      <c r="R159" s="31">
        <f t="shared" si="18"/>
        <v>2070000</v>
      </c>
    </row>
    <row r="160" spans="1:18" s="16" customFormat="1" ht="21.75" customHeight="1">
      <c r="A160" s="29">
        <v>147</v>
      </c>
      <c r="B160" s="1" t="s">
        <v>80</v>
      </c>
      <c r="C160" s="59" t="s">
        <v>259</v>
      </c>
      <c r="D160" s="9" t="s">
        <v>265</v>
      </c>
      <c r="E160" s="52" t="s">
        <v>38</v>
      </c>
      <c r="F160" s="3" t="s">
        <v>585</v>
      </c>
      <c r="G160" s="6">
        <v>5</v>
      </c>
      <c r="H160" s="33" t="s">
        <v>499</v>
      </c>
      <c r="I160" s="2">
        <v>8</v>
      </c>
      <c r="J160" s="33"/>
      <c r="K160" s="36">
        <v>37</v>
      </c>
      <c r="L160" s="37">
        <v>1200</v>
      </c>
      <c r="M160" s="31">
        <f t="shared" si="19"/>
        <v>2220</v>
      </c>
      <c r="N160" s="31">
        <f t="shared" si="20"/>
        <v>2331</v>
      </c>
      <c r="O160" s="31">
        <f t="shared" si="21"/>
        <v>107226</v>
      </c>
      <c r="P160" s="31">
        <v>1</v>
      </c>
      <c r="Q160" s="31">
        <v>1</v>
      </c>
      <c r="R160" s="31">
        <f t="shared" si="18"/>
        <v>2070000</v>
      </c>
    </row>
    <row r="161" spans="1:18" s="16" customFormat="1" ht="21.75" customHeight="1">
      <c r="A161" s="29">
        <v>148</v>
      </c>
      <c r="B161" s="1" t="s">
        <v>80</v>
      </c>
      <c r="C161" s="59" t="s">
        <v>262</v>
      </c>
      <c r="D161" s="9" t="s">
        <v>265</v>
      </c>
      <c r="E161" s="52" t="s">
        <v>38</v>
      </c>
      <c r="F161" s="3" t="s">
        <v>586</v>
      </c>
      <c r="G161" s="6">
        <v>5</v>
      </c>
      <c r="H161" s="33" t="s">
        <v>413</v>
      </c>
      <c r="I161" s="2">
        <v>6</v>
      </c>
      <c r="J161" s="33"/>
      <c r="K161" s="36">
        <v>39</v>
      </c>
      <c r="L161" s="37">
        <v>1200</v>
      </c>
      <c r="M161" s="31">
        <f t="shared" si="19"/>
        <v>2340</v>
      </c>
      <c r="N161" s="31">
        <f t="shared" si="20"/>
        <v>2457</v>
      </c>
      <c r="O161" s="31">
        <f t="shared" si="21"/>
        <v>113022</v>
      </c>
      <c r="P161" s="31">
        <v>1</v>
      </c>
      <c r="Q161" s="31">
        <v>1</v>
      </c>
      <c r="R161" s="31">
        <f t="shared" si="18"/>
        <v>2070000</v>
      </c>
    </row>
    <row r="162" spans="1:18" s="16" customFormat="1" ht="21.75" customHeight="1">
      <c r="A162" s="29">
        <v>149</v>
      </c>
      <c r="B162" s="1" t="s">
        <v>80</v>
      </c>
      <c r="C162" s="59" t="s">
        <v>263</v>
      </c>
      <c r="D162" s="9" t="s">
        <v>265</v>
      </c>
      <c r="E162" s="52" t="s">
        <v>38</v>
      </c>
      <c r="F162" s="3" t="s">
        <v>587</v>
      </c>
      <c r="G162" s="6">
        <v>5</v>
      </c>
      <c r="H162" s="33" t="s">
        <v>413</v>
      </c>
      <c r="I162" s="2">
        <v>6</v>
      </c>
      <c r="J162" s="33"/>
      <c r="K162" s="36">
        <v>39</v>
      </c>
      <c r="L162" s="37">
        <v>1200</v>
      </c>
      <c r="M162" s="31">
        <f t="shared" si="19"/>
        <v>2340</v>
      </c>
      <c r="N162" s="31">
        <f t="shared" si="20"/>
        <v>2457</v>
      </c>
      <c r="O162" s="31">
        <f t="shared" si="21"/>
        <v>113022</v>
      </c>
      <c r="P162" s="31">
        <v>1</v>
      </c>
      <c r="Q162" s="31">
        <v>1</v>
      </c>
      <c r="R162" s="31">
        <f t="shared" si="18"/>
        <v>2070000</v>
      </c>
    </row>
    <row r="163" spans="1:18" s="16" customFormat="1" ht="21.75" customHeight="1">
      <c r="A163" s="29">
        <v>150</v>
      </c>
      <c r="B163" s="50" t="s">
        <v>80</v>
      </c>
      <c r="C163" s="60" t="s">
        <v>264</v>
      </c>
      <c r="D163" s="61" t="s">
        <v>265</v>
      </c>
      <c r="E163" s="52" t="s">
        <v>38</v>
      </c>
      <c r="F163" s="53" t="s">
        <v>588</v>
      </c>
      <c r="G163" s="62">
        <v>5</v>
      </c>
      <c r="H163" s="55" t="s">
        <v>413</v>
      </c>
      <c r="I163" s="54">
        <v>6</v>
      </c>
      <c r="J163" s="55"/>
      <c r="K163" s="56">
        <v>39</v>
      </c>
      <c r="L163" s="57">
        <v>1200</v>
      </c>
      <c r="M163" s="58">
        <f t="shared" si="19"/>
        <v>2340</v>
      </c>
      <c r="N163" s="58">
        <f t="shared" si="20"/>
        <v>2457</v>
      </c>
      <c r="O163" s="58">
        <f t="shared" si="21"/>
        <v>113022</v>
      </c>
      <c r="P163" s="58">
        <v>1</v>
      </c>
      <c r="Q163" s="58">
        <v>1</v>
      </c>
      <c r="R163" s="31">
        <f t="shared" si="18"/>
        <v>2070000</v>
      </c>
    </row>
    <row r="164" spans="1:18" s="16" customFormat="1" ht="21.75" customHeight="1">
      <c r="A164" s="29">
        <v>151</v>
      </c>
      <c r="B164" s="50" t="s">
        <v>80</v>
      </c>
      <c r="C164" s="59" t="s">
        <v>260</v>
      </c>
      <c r="D164" s="61" t="s">
        <v>265</v>
      </c>
      <c r="E164" s="52" t="s">
        <v>38</v>
      </c>
      <c r="F164" s="3" t="s">
        <v>589</v>
      </c>
      <c r="G164" s="62">
        <v>5</v>
      </c>
      <c r="H164" s="33" t="s">
        <v>413</v>
      </c>
      <c r="I164" s="2">
        <v>6</v>
      </c>
      <c r="J164" s="33"/>
      <c r="K164" s="36">
        <v>37</v>
      </c>
      <c r="L164" s="37">
        <v>1200</v>
      </c>
      <c r="M164" s="31">
        <f t="shared" si="19"/>
        <v>2220</v>
      </c>
      <c r="N164" s="31">
        <f t="shared" si="20"/>
        <v>2331</v>
      </c>
      <c r="O164" s="31">
        <f t="shared" si="21"/>
        <v>107226</v>
      </c>
      <c r="P164" s="31">
        <v>1</v>
      </c>
      <c r="Q164" s="31">
        <v>1</v>
      </c>
      <c r="R164" s="31">
        <f t="shared" si="18"/>
        <v>2070000</v>
      </c>
    </row>
    <row r="165" spans="1:18" s="16" customFormat="1" ht="21.75" customHeight="1">
      <c r="A165" s="29">
        <v>152</v>
      </c>
      <c r="B165" s="50" t="s">
        <v>80</v>
      </c>
      <c r="C165" s="60" t="s">
        <v>261</v>
      </c>
      <c r="D165" s="61" t="s">
        <v>265</v>
      </c>
      <c r="E165" s="52" t="s">
        <v>38</v>
      </c>
      <c r="F165" s="53" t="s">
        <v>590</v>
      </c>
      <c r="G165" s="62">
        <v>6</v>
      </c>
      <c r="H165" s="55" t="s">
        <v>499</v>
      </c>
      <c r="I165" s="54">
        <v>8</v>
      </c>
      <c r="J165" s="55"/>
      <c r="K165" s="56">
        <v>37</v>
      </c>
      <c r="L165" s="57">
        <v>1200</v>
      </c>
      <c r="M165" s="58">
        <f t="shared" si="19"/>
        <v>2220</v>
      </c>
      <c r="N165" s="58">
        <f t="shared" si="20"/>
        <v>2331</v>
      </c>
      <c r="O165" s="58">
        <f t="shared" si="21"/>
        <v>107226</v>
      </c>
      <c r="P165" s="58">
        <v>1</v>
      </c>
      <c r="Q165" s="58">
        <v>1</v>
      </c>
      <c r="R165" s="31">
        <f t="shared" si="18"/>
        <v>2070000</v>
      </c>
    </row>
    <row r="166" spans="1:18" s="16" customFormat="1" ht="21.75" customHeight="1">
      <c r="A166" s="29">
        <v>153</v>
      </c>
      <c r="B166" s="1" t="s">
        <v>80</v>
      </c>
      <c r="C166" s="59" t="s">
        <v>285</v>
      </c>
      <c r="D166" s="9" t="s">
        <v>286</v>
      </c>
      <c r="E166" s="35" t="s">
        <v>45</v>
      </c>
      <c r="F166" s="3" t="s">
        <v>583</v>
      </c>
      <c r="G166" s="6">
        <v>3</v>
      </c>
      <c r="H166" s="33" t="s">
        <v>395</v>
      </c>
      <c r="I166" s="2">
        <v>2</v>
      </c>
      <c r="J166" s="33"/>
      <c r="K166" s="36">
        <v>29</v>
      </c>
      <c r="L166" s="37">
        <v>1000</v>
      </c>
      <c r="M166" s="31">
        <f t="shared" si="19"/>
        <v>1450</v>
      </c>
      <c r="N166" s="31">
        <f t="shared" si="20"/>
        <v>1522.5</v>
      </c>
      <c r="O166" s="31">
        <f t="shared" si="21"/>
        <v>70035</v>
      </c>
      <c r="P166" s="31">
        <v>1</v>
      </c>
      <c r="Q166" s="31">
        <v>1</v>
      </c>
      <c r="R166" s="31">
        <f t="shared" si="18"/>
        <v>2070000</v>
      </c>
    </row>
    <row r="167" spans="1:18" s="16" customFormat="1" ht="21.75" customHeight="1">
      <c r="A167" s="29">
        <v>154</v>
      </c>
      <c r="B167" s="1" t="s">
        <v>80</v>
      </c>
      <c r="C167" s="59" t="s">
        <v>287</v>
      </c>
      <c r="D167" s="9" t="s">
        <v>288</v>
      </c>
      <c r="E167" s="35" t="s">
        <v>45</v>
      </c>
      <c r="F167" s="3" t="s">
        <v>583</v>
      </c>
      <c r="G167" s="6">
        <v>3</v>
      </c>
      <c r="H167" s="33" t="s">
        <v>395</v>
      </c>
      <c r="I167" s="2">
        <v>2</v>
      </c>
      <c r="J167" s="33"/>
      <c r="K167" s="36">
        <v>29</v>
      </c>
      <c r="L167" s="37">
        <v>1000</v>
      </c>
      <c r="M167" s="31">
        <f t="shared" si="19"/>
        <v>1450</v>
      </c>
      <c r="N167" s="31">
        <f t="shared" si="20"/>
        <v>1522.5</v>
      </c>
      <c r="O167" s="31">
        <f t="shared" si="21"/>
        <v>70035</v>
      </c>
      <c r="P167" s="31">
        <v>1</v>
      </c>
      <c r="Q167" s="31">
        <v>1</v>
      </c>
      <c r="R167" s="31">
        <f t="shared" si="18"/>
        <v>2070000</v>
      </c>
    </row>
    <row r="168" spans="1:18" s="16" customFormat="1" ht="21.75" customHeight="1">
      <c r="A168" s="29">
        <v>155</v>
      </c>
      <c r="B168" s="1" t="s">
        <v>80</v>
      </c>
      <c r="C168" s="59" t="s">
        <v>289</v>
      </c>
      <c r="D168" s="9" t="s">
        <v>290</v>
      </c>
      <c r="E168" s="35" t="s">
        <v>45</v>
      </c>
      <c r="F168" s="3" t="s">
        <v>591</v>
      </c>
      <c r="G168" s="6">
        <v>4</v>
      </c>
      <c r="H168" s="33" t="s">
        <v>397</v>
      </c>
      <c r="I168" s="2">
        <v>4</v>
      </c>
      <c r="J168" s="33"/>
      <c r="K168" s="36">
        <v>29</v>
      </c>
      <c r="L168" s="37">
        <v>1000</v>
      </c>
      <c r="M168" s="31">
        <f t="shared" si="19"/>
        <v>1450</v>
      </c>
      <c r="N168" s="31">
        <f t="shared" si="20"/>
        <v>1522.5</v>
      </c>
      <c r="O168" s="31">
        <f t="shared" si="21"/>
        <v>70035</v>
      </c>
      <c r="P168" s="31">
        <v>1</v>
      </c>
      <c r="Q168" s="31">
        <v>1</v>
      </c>
      <c r="R168" s="31">
        <f t="shared" si="18"/>
        <v>2070000</v>
      </c>
    </row>
    <row r="169" spans="1:18" s="16" customFormat="1" ht="21.75" customHeight="1">
      <c r="A169" s="29">
        <v>156</v>
      </c>
      <c r="B169" s="1" t="s">
        <v>80</v>
      </c>
      <c r="C169" s="59" t="s">
        <v>291</v>
      </c>
      <c r="D169" s="9" t="s">
        <v>292</v>
      </c>
      <c r="E169" s="35" t="s">
        <v>45</v>
      </c>
      <c r="F169" s="3" t="s">
        <v>591</v>
      </c>
      <c r="G169" s="6">
        <v>4</v>
      </c>
      <c r="H169" s="33" t="s">
        <v>397</v>
      </c>
      <c r="I169" s="2">
        <v>4</v>
      </c>
      <c r="J169" s="33"/>
      <c r="K169" s="36">
        <v>29</v>
      </c>
      <c r="L169" s="37">
        <v>1000</v>
      </c>
      <c r="M169" s="31">
        <f t="shared" si="19"/>
        <v>1450</v>
      </c>
      <c r="N169" s="31">
        <f t="shared" si="20"/>
        <v>1522.5</v>
      </c>
      <c r="O169" s="31">
        <f t="shared" si="21"/>
        <v>70035</v>
      </c>
      <c r="P169" s="31">
        <v>1</v>
      </c>
      <c r="Q169" s="31">
        <v>1</v>
      </c>
      <c r="R169" s="31">
        <f t="shared" si="18"/>
        <v>2070000</v>
      </c>
    </row>
    <row r="170" spans="1:18" s="16" customFormat="1" ht="21.75" customHeight="1">
      <c r="A170" s="29">
        <v>157</v>
      </c>
      <c r="B170" s="1" t="s">
        <v>80</v>
      </c>
      <c r="C170" s="59" t="s">
        <v>293</v>
      </c>
      <c r="D170" s="9" t="s">
        <v>294</v>
      </c>
      <c r="E170" s="35" t="s">
        <v>45</v>
      </c>
      <c r="F170" s="3" t="s">
        <v>591</v>
      </c>
      <c r="G170" s="6">
        <v>4</v>
      </c>
      <c r="H170" s="33" t="s">
        <v>397</v>
      </c>
      <c r="I170" s="2">
        <v>4</v>
      </c>
      <c r="J170" s="33"/>
      <c r="K170" s="36">
        <v>29</v>
      </c>
      <c r="L170" s="37">
        <v>1000</v>
      </c>
      <c r="M170" s="31">
        <f t="shared" si="19"/>
        <v>1450</v>
      </c>
      <c r="N170" s="31">
        <f t="shared" si="20"/>
        <v>1522.5</v>
      </c>
      <c r="O170" s="31">
        <f t="shared" si="21"/>
        <v>70035</v>
      </c>
      <c r="P170" s="31">
        <v>1</v>
      </c>
      <c r="Q170" s="31">
        <v>1</v>
      </c>
      <c r="R170" s="31">
        <f t="shared" si="18"/>
        <v>2070000</v>
      </c>
    </row>
    <row r="171" spans="1:18" s="16" customFormat="1" ht="21.75" customHeight="1">
      <c r="A171" s="29">
        <v>158</v>
      </c>
      <c r="B171" s="1" t="s">
        <v>80</v>
      </c>
      <c r="C171" s="59" t="s">
        <v>295</v>
      </c>
      <c r="D171" s="9" t="s">
        <v>296</v>
      </c>
      <c r="E171" s="35" t="s">
        <v>45</v>
      </c>
      <c r="F171" s="3" t="s">
        <v>591</v>
      </c>
      <c r="G171" s="6">
        <v>4</v>
      </c>
      <c r="H171" s="33" t="s">
        <v>397</v>
      </c>
      <c r="I171" s="2">
        <v>4</v>
      </c>
      <c r="J171" s="33"/>
      <c r="K171" s="36">
        <v>29</v>
      </c>
      <c r="L171" s="37">
        <v>1000</v>
      </c>
      <c r="M171" s="31">
        <f t="shared" si="19"/>
        <v>1450</v>
      </c>
      <c r="N171" s="31">
        <f t="shared" si="20"/>
        <v>1522.5</v>
      </c>
      <c r="O171" s="31">
        <f t="shared" si="21"/>
        <v>70035</v>
      </c>
      <c r="P171" s="31">
        <v>1</v>
      </c>
      <c r="Q171" s="31">
        <v>1</v>
      </c>
      <c r="R171" s="31">
        <f t="shared" si="18"/>
        <v>2070000</v>
      </c>
    </row>
    <row r="172" spans="1:42" s="64" customFormat="1" ht="21.75" customHeight="1">
      <c r="A172" s="29">
        <v>159</v>
      </c>
      <c r="B172" s="1" t="s">
        <v>79</v>
      </c>
      <c r="C172" s="59" t="s">
        <v>305</v>
      </c>
      <c r="D172" s="9" t="s">
        <v>592</v>
      </c>
      <c r="E172" s="35" t="s">
        <v>37</v>
      </c>
      <c r="F172" s="3"/>
      <c r="G172" s="6">
        <v>3</v>
      </c>
      <c r="H172" s="33" t="s">
        <v>413</v>
      </c>
      <c r="I172" s="2">
        <v>6</v>
      </c>
      <c r="J172" s="33"/>
      <c r="K172" s="36">
        <v>6</v>
      </c>
      <c r="L172" s="37">
        <v>1000</v>
      </c>
      <c r="M172" s="31">
        <f>L172*K172/5</f>
        <v>1200</v>
      </c>
      <c r="N172" s="31">
        <f>M172*0.15*5.5</f>
        <v>990</v>
      </c>
      <c r="O172" s="31">
        <f>M172*6.6*5.5+N172*2</f>
        <v>45540</v>
      </c>
      <c r="P172" s="31">
        <v>1</v>
      </c>
      <c r="Q172" s="31">
        <v>1</v>
      </c>
      <c r="R172" s="31">
        <f t="shared" si="18"/>
        <v>2070000</v>
      </c>
      <c r="S172" s="63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</row>
    <row r="173" spans="1:42" s="64" customFormat="1" ht="21.75" customHeight="1">
      <c r="A173" s="29">
        <v>160</v>
      </c>
      <c r="B173" s="1" t="s">
        <v>80</v>
      </c>
      <c r="C173" s="59" t="s">
        <v>306</v>
      </c>
      <c r="D173" s="9" t="s">
        <v>592</v>
      </c>
      <c r="E173" s="35" t="s">
        <v>37</v>
      </c>
      <c r="F173" s="3"/>
      <c r="G173" s="6">
        <v>2</v>
      </c>
      <c r="H173" s="33" t="s">
        <v>395</v>
      </c>
      <c r="I173" s="2">
        <v>2</v>
      </c>
      <c r="J173" s="33"/>
      <c r="K173" s="36">
        <v>20</v>
      </c>
      <c r="L173" s="37">
        <v>1000</v>
      </c>
      <c r="M173" s="31">
        <f t="shared" si="19"/>
        <v>1000</v>
      </c>
      <c r="N173" s="31">
        <f t="shared" si="20"/>
        <v>1050</v>
      </c>
      <c r="O173" s="31">
        <f t="shared" si="21"/>
        <v>48300</v>
      </c>
      <c r="P173" s="31">
        <v>1</v>
      </c>
      <c r="Q173" s="31">
        <v>1</v>
      </c>
      <c r="R173" s="31">
        <f t="shared" si="18"/>
        <v>2070000</v>
      </c>
      <c r="S173" s="63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</row>
    <row r="174" spans="1:42" s="64" customFormat="1" ht="21.75" customHeight="1">
      <c r="A174" s="29">
        <v>161</v>
      </c>
      <c r="B174" s="1" t="s">
        <v>80</v>
      </c>
      <c r="C174" s="59" t="s">
        <v>307</v>
      </c>
      <c r="D174" s="9" t="s">
        <v>592</v>
      </c>
      <c r="E174" s="35" t="s">
        <v>37</v>
      </c>
      <c r="F174" s="3"/>
      <c r="G174" s="6">
        <v>2</v>
      </c>
      <c r="H174" s="33" t="s">
        <v>395</v>
      </c>
      <c r="I174" s="2">
        <v>2</v>
      </c>
      <c r="J174" s="33"/>
      <c r="K174" s="36">
        <v>20</v>
      </c>
      <c r="L174" s="37">
        <v>1000</v>
      </c>
      <c r="M174" s="31">
        <f t="shared" si="19"/>
        <v>1000</v>
      </c>
      <c r="N174" s="31">
        <f t="shared" si="20"/>
        <v>1050</v>
      </c>
      <c r="O174" s="31">
        <f t="shared" si="21"/>
        <v>48300</v>
      </c>
      <c r="P174" s="31">
        <v>1</v>
      </c>
      <c r="Q174" s="31">
        <v>1</v>
      </c>
      <c r="R174" s="31">
        <f t="shared" si="18"/>
        <v>2070000</v>
      </c>
      <c r="S174" s="63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</row>
    <row r="175" spans="1:18" s="16" customFormat="1" ht="21.75" customHeight="1">
      <c r="A175" s="29">
        <v>162</v>
      </c>
      <c r="B175" s="1" t="s">
        <v>79</v>
      </c>
      <c r="C175" s="59" t="s">
        <v>318</v>
      </c>
      <c r="D175" s="9" t="s">
        <v>319</v>
      </c>
      <c r="E175" s="35" t="s">
        <v>44</v>
      </c>
      <c r="F175" s="3" t="s">
        <v>200</v>
      </c>
      <c r="G175" s="6">
        <v>3</v>
      </c>
      <c r="H175" s="33" t="s">
        <v>395</v>
      </c>
      <c r="I175" s="2">
        <v>2</v>
      </c>
      <c r="J175" s="33"/>
      <c r="K175" s="36">
        <v>12</v>
      </c>
      <c r="L175" s="37">
        <v>1000</v>
      </c>
      <c r="M175" s="31">
        <f>L175*K175/5</f>
        <v>2400</v>
      </c>
      <c r="N175" s="31">
        <f>M175*0.15*5.5</f>
        <v>1980</v>
      </c>
      <c r="O175" s="31">
        <f>M175*6.6*5.5+N175*2</f>
        <v>91080</v>
      </c>
      <c r="P175" s="31">
        <v>1</v>
      </c>
      <c r="Q175" s="31">
        <v>1</v>
      </c>
      <c r="R175" s="31">
        <f t="shared" si="18"/>
        <v>2070000</v>
      </c>
    </row>
    <row r="176" spans="1:18" s="16" customFormat="1" ht="21" customHeight="1">
      <c r="A176" s="29">
        <v>163</v>
      </c>
      <c r="B176" s="1" t="s">
        <v>81</v>
      </c>
      <c r="C176" s="59" t="s">
        <v>593</v>
      </c>
      <c r="D176" s="9" t="s">
        <v>594</v>
      </c>
      <c r="E176" s="35" t="s">
        <v>44</v>
      </c>
      <c r="F176" s="3"/>
      <c r="G176" s="6">
        <v>2</v>
      </c>
      <c r="H176" s="33" t="s">
        <v>397</v>
      </c>
      <c r="I176" s="2">
        <v>4</v>
      </c>
      <c r="J176" s="33"/>
      <c r="K176" s="36">
        <v>7</v>
      </c>
      <c r="L176" s="37">
        <v>8000</v>
      </c>
      <c r="M176" s="31">
        <f t="shared" si="19"/>
        <v>2800</v>
      </c>
      <c r="N176" s="31">
        <f t="shared" si="20"/>
        <v>2940</v>
      </c>
      <c r="O176" s="31">
        <f t="shared" si="21"/>
        <v>135240</v>
      </c>
      <c r="P176" s="31">
        <v>1</v>
      </c>
      <c r="Q176" s="31">
        <v>1</v>
      </c>
      <c r="R176" s="31">
        <f t="shared" si="18"/>
        <v>2070000</v>
      </c>
    </row>
    <row r="177" spans="1:18" s="16" customFormat="1" ht="21" customHeight="1">
      <c r="A177" s="29">
        <v>164</v>
      </c>
      <c r="B177" s="1" t="s">
        <v>79</v>
      </c>
      <c r="C177" s="59" t="s">
        <v>314</v>
      </c>
      <c r="D177" s="9" t="s">
        <v>315</v>
      </c>
      <c r="E177" s="35" t="s">
        <v>38</v>
      </c>
      <c r="F177" s="3"/>
      <c r="G177" s="4">
        <v>2</v>
      </c>
      <c r="H177" s="33" t="s">
        <v>395</v>
      </c>
      <c r="I177" s="2">
        <v>2</v>
      </c>
      <c r="J177" s="33"/>
      <c r="K177" s="36">
        <v>7</v>
      </c>
      <c r="L177" s="37">
        <v>2000</v>
      </c>
      <c r="M177" s="31">
        <f>L177*K177/5</f>
        <v>2800</v>
      </c>
      <c r="N177" s="31">
        <f>M177*0.15*5.5</f>
        <v>2310</v>
      </c>
      <c r="O177" s="31">
        <f>M177*6.6*5.5+N177*2</f>
        <v>106260</v>
      </c>
      <c r="P177" s="31">
        <v>1</v>
      </c>
      <c r="Q177" s="31">
        <v>1</v>
      </c>
      <c r="R177" s="31">
        <f t="shared" si="18"/>
        <v>2070000</v>
      </c>
    </row>
    <row r="178" spans="1:18" s="16" customFormat="1" ht="21" customHeight="1">
      <c r="A178" s="29">
        <v>165</v>
      </c>
      <c r="B178" s="1" t="s">
        <v>81</v>
      </c>
      <c r="C178" s="59" t="s">
        <v>339</v>
      </c>
      <c r="D178" s="9" t="s">
        <v>340</v>
      </c>
      <c r="E178" s="35" t="s">
        <v>2</v>
      </c>
      <c r="F178" s="3"/>
      <c r="G178" s="4">
        <v>3</v>
      </c>
      <c r="H178" s="33" t="s">
        <v>413</v>
      </c>
      <c r="I178" s="2">
        <v>6</v>
      </c>
      <c r="J178" s="33"/>
      <c r="K178" s="36">
        <v>7</v>
      </c>
      <c r="L178" s="37">
        <v>2000</v>
      </c>
      <c r="M178" s="31">
        <f>L178*K178/5</f>
        <v>2800</v>
      </c>
      <c r="N178" s="31">
        <f>M178*0.15*7</f>
        <v>2940</v>
      </c>
      <c r="O178" s="31">
        <f>M178*6.6*5.5+N178*2</f>
        <v>107520</v>
      </c>
      <c r="P178" s="31">
        <v>1</v>
      </c>
      <c r="Q178" s="31">
        <v>1</v>
      </c>
      <c r="R178" s="31">
        <f t="shared" si="18"/>
        <v>2070000</v>
      </c>
    </row>
    <row r="179" spans="1:18" s="16" customFormat="1" ht="21" customHeight="1">
      <c r="A179" s="29">
        <v>166</v>
      </c>
      <c r="B179" s="1" t="s">
        <v>188</v>
      </c>
      <c r="C179" s="59" t="s">
        <v>595</v>
      </c>
      <c r="D179" s="9" t="s">
        <v>596</v>
      </c>
      <c r="E179" s="35" t="s">
        <v>45</v>
      </c>
      <c r="F179" s="3"/>
      <c r="G179" s="4">
        <v>4</v>
      </c>
      <c r="H179" s="33" t="s">
        <v>397</v>
      </c>
      <c r="I179" s="2">
        <v>4</v>
      </c>
      <c r="J179" s="33"/>
      <c r="K179" s="36">
        <v>29</v>
      </c>
      <c r="L179" s="37">
        <v>2000</v>
      </c>
      <c r="M179" s="31">
        <f>(L179*2/5)+(L179*22*5/100)</f>
        <v>3000</v>
      </c>
      <c r="N179" s="31">
        <f>(L179*7/5*0.15*5.5)+(L179*22*5/100*0.15*7)</f>
        <v>4620</v>
      </c>
      <c r="O179" s="31">
        <f>((7*L179/5*6.6*5.5)+(7*L179/5*0.15*5.5*2))+((22*L179*5/100*6.6*7)+(22*L179*5/100*0.15*7*2))</f>
        <v>212520</v>
      </c>
      <c r="P179" s="31">
        <v>1</v>
      </c>
      <c r="Q179" s="31">
        <v>1</v>
      </c>
      <c r="R179" s="31">
        <f t="shared" si="18"/>
        <v>2070000</v>
      </c>
    </row>
    <row r="180" spans="1:18" s="16" customFormat="1" ht="21" customHeight="1">
      <c r="A180" s="29">
        <v>167</v>
      </c>
      <c r="B180" s="1" t="s">
        <v>80</v>
      </c>
      <c r="C180" s="59" t="s">
        <v>341</v>
      </c>
      <c r="D180" s="9" t="s">
        <v>309</v>
      </c>
      <c r="E180" s="35" t="s">
        <v>107</v>
      </c>
      <c r="F180" s="3" t="s">
        <v>597</v>
      </c>
      <c r="G180" s="4">
        <v>4</v>
      </c>
      <c r="H180" s="33" t="s">
        <v>499</v>
      </c>
      <c r="I180" s="2">
        <v>8</v>
      </c>
      <c r="J180" s="33"/>
      <c r="K180" s="36">
        <v>35</v>
      </c>
      <c r="L180" s="37">
        <v>1000</v>
      </c>
      <c r="M180" s="31">
        <f>(L180*2/5)+(L180*22*5/100)</f>
        <v>1500</v>
      </c>
      <c r="N180" s="31">
        <f>(L180*7/5*0.15*5.5)+(L180*22*5/100*0.15*7)</f>
        <v>2310</v>
      </c>
      <c r="O180" s="31">
        <f>((7*L180/5*6.6*5.5)+(7*L180/5*0.15*5.5*2))+((22*L180*5/100*6.6*7)+(22*L180*5/100*0.15*7*2))</f>
        <v>106260</v>
      </c>
      <c r="P180" s="31">
        <v>1</v>
      </c>
      <c r="Q180" s="31">
        <v>1</v>
      </c>
      <c r="R180" s="31">
        <f t="shared" si="18"/>
        <v>2070000</v>
      </c>
    </row>
    <row r="181" spans="1:18" s="16" customFormat="1" ht="21" customHeight="1">
      <c r="A181" s="29">
        <v>168</v>
      </c>
      <c r="B181" s="1" t="s">
        <v>80</v>
      </c>
      <c r="C181" s="59" t="s">
        <v>598</v>
      </c>
      <c r="D181" s="9" t="s">
        <v>309</v>
      </c>
      <c r="E181" s="35" t="s">
        <v>107</v>
      </c>
      <c r="F181" s="3" t="s">
        <v>597</v>
      </c>
      <c r="G181" s="4">
        <v>3</v>
      </c>
      <c r="H181" s="33" t="s">
        <v>413</v>
      </c>
      <c r="I181" s="2">
        <v>6</v>
      </c>
      <c r="J181" s="33"/>
      <c r="K181" s="36">
        <v>35</v>
      </c>
      <c r="L181" s="37">
        <v>1000</v>
      </c>
      <c r="M181" s="31">
        <f>(L181*2/5)+(L181*22*5/100)</f>
        <v>1500</v>
      </c>
      <c r="N181" s="31">
        <f>(L181*7/5*0.15*5.5)+(L181*22*5/100*0.15*7)</f>
        <v>2310</v>
      </c>
      <c r="O181" s="31">
        <f>((7*L181/5*6.6*5.5)+(7*L181/5*0.15*5.5*2))+((22*L181*5/100*6.6*7)+(22*L181*5/100*0.15*7*2))</f>
        <v>106260</v>
      </c>
      <c r="P181" s="31">
        <v>1</v>
      </c>
      <c r="Q181" s="31">
        <v>1</v>
      </c>
      <c r="R181" s="31">
        <f t="shared" si="18"/>
        <v>2070000</v>
      </c>
    </row>
    <row r="182" spans="1:18" s="16" customFormat="1" ht="21" customHeight="1">
      <c r="A182" s="29">
        <v>169</v>
      </c>
      <c r="B182" s="1" t="s">
        <v>80</v>
      </c>
      <c r="C182" s="59" t="s">
        <v>342</v>
      </c>
      <c r="D182" s="9" t="s">
        <v>309</v>
      </c>
      <c r="E182" s="35" t="s">
        <v>107</v>
      </c>
      <c r="F182" s="3" t="s">
        <v>597</v>
      </c>
      <c r="G182" s="4">
        <v>4</v>
      </c>
      <c r="H182" s="33" t="s">
        <v>499</v>
      </c>
      <c r="I182" s="2">
        <v>8</v>
      </c>
      <c r="J182" s="33"/>
      <c r="K182" s="36">
        <v>35</v>
      </c>
      <c r="L182" s="37">
        <v>1000</v>
      </c>
      <c r="M182" s="31">
        <f>(L182*2/5)+(L182*22*5/100)</f>
        <v>1500</v>
      </c>
      <c r="N182" s="31">
        <f>(L182*7/5*0.15*5.5)+(L182*22*5/100*0.15*7)</f>
        <v>2310</v>
      </c>
      <c r="O182" s="31">
        <f>((7*L182/5*6.6*5.5)+(7*L182/5*0.15*5.5*2))+((22*L182*5/100*6.6*7)+(22*L182*5/100*0.15*7*2))</f>
        <v>106260</v>
      </c>
      <c r="P182" s="31">
        <v>1</v>
      </c>
      <c r="Q182" s="31">
        <v>1</v>
      </c>
      <c r="R182" s="31">
        <f t="shared" si="18"/>
        <v>2070000</v>
      </c>
    </row>
    <row r="183" spans="1:18" s="16" customFormat="1" ht="21" customHeight="1">
      <c r="A183" s="29">
        <v>170</v>
      </c>
      <c r="B183" s="1" t="s">
        <v>80</v>
      </c>
      <c r="C183" s="59" t="s">
        <v>343</v>
      </c>
      <c r="D183" s="9" t="s">
        <v>309</v>
      </c>
      <c r="E183" s="35" t="s">
        <v>107</v>
      </c>
      <c r="F183" s="3" t="s">
        <v>599</v>
      </c>
      <c r="G183" s="6">
        <v>5</v>
      </c>
      <c r="H183" s="33" t="s">
        <v>499</v>
      </c>
      <c r="I183" s="2">
        <v>8</v>
      </c>
      <c r="J183" s="33"/>
      <c r="K183" s="36">
        <v>35</v>
      </c>
      <c r="L183" s="37">
        <v>1000</v>
      </c>
      <c r="M183" s="31">
        <f>L183*K183*5/100</f>
        <v>1750</v>
      </c>
      <c r="N183" s="31">
        <f>M183*0.15*7</f>
        <v>1837.5</v>
      </c>
      <c r="O183" s="31">
        <f>M183*6.6*7+N183*2</f>
        <v>84525</v>
      </c>
      <c r="P183" s="31">
        <v>1</v>
      </c>
      <c r="Q183" s="31">
        <v>1</v>
      </c>
      <c r="R183" s="31">
        <f t="shared" si="18"/>
        <v>2070000</v>
      </c>
    </row>
    <row r="184" spans="1:18" s="16" customFormat="1" ht="21" customHeight="1">
      <c r="A184" s="29">
        <v>171</v>
      </c>
      <c r="B184" s="50" t="s">
        <v>80</v>
      </c>
      <c r="C184" s="60" t="s">
        <v>308</v>
      </c>
      <c r="D184" s="61" t="s">
        <v>309</v>
      </c>
      <c r="E184" s="52" t="s">
        <v>107</v>
      </c>
      <c r="F184" s="53" t="s">
        <v>599</v>
      </c>
      <c r="G184" s="6">
        <v>5</v>
      </c>
      <c r="H184" s="33" t="s">
        <v>413</v>
      </c>
      <c r="I184" s="2">
        <v>6</v>
      </c>
      <c r="J184" s="33"/>
      <c r="K184" s="36">
        <v>28</v>
      </c>
      <c r="L184" s="37">
        <v>1000</v>
      </c>
      <c r="M184" s="58">
        <f aca="true" t="shared" si="22" ref="M184:M191">L184*K184*5/100</f>
        <v>1400</v>
      </c>
      <c r="N184" s="58">
        <f aca="true" t="shared" si="23" ref="N184:N191">M184*0.15*7</f>
        <v>1470</v>
      </c>
      <c r="O184" s="58">
        <f aca="true" t="shared" si="24" ref="O184:O191">M184*6.6*7+N184*2</f>
        <v>67620</v>
      </c>
      <c r="P184" s="58">
        <v>1</v>
      </c>
      <c r="Q184" s="58">
        <v>1</v>
      </c>
      <c r="R184" s="31">
        <f t="shared" si="18"/>
        <v>2070000</v>
      </c>
    </row>
    <row r="185" spans="1:18" s="16" customFormat="1" ht="21" customHeight="1">
      <c r="A185" s="29">
        <v>172</v>
      </c>
      <c r="B185" s="1" t="s">
        <v>80</v>
      </c>
      <c r="C185" s="59" t="s">
        <v>355</v>
      </c>
      <c r="D185" s="9" t="s">
        <v>356</v>
      </c>
      <c r="E185" s="35" t="s">
        <v>45</v>
      </c>
      <c r="F185" s="3"/>
      <c r="G185" s="6">
        <v>4</v>
      </c>
      <c r="H185" s="33" t="s">
        <v>397</v>
      </c>
      <c r="I185" s="2">
        <v>4</v>
      </c>
      <c r="J185" s="33"/>
      <c r="K185" s="36">
        <v>31</v>
      </c>
      <c r="L185" s="37">
        <v>2500</v>
      </c>
      <c r="M185" s="31">
        <f t="shared" si="22"/>
        <v>3875</v>
      </c>
      <c r="N185" s="31">
        <f t="shared" si="23"/>
        <v>4068.75</v>
      </c>
      <c r="O185" s="31">
        <f t="shared" si="24"/>
        <v>187162.5</v>
      </c>
      <c r="P185" s="31">
        <v>1</v>
      </c>
      <c r="Q185" s="31">
        <v>1</v>
      </c>
      <c r="R185" s="31">
        <f t="shared" si="18"/>
        <v>2070000</v>
      </c>
    </row>
    <row r="186" spans="1:18" s="16" customFormat="1" ht="21" customHeight="1">
      <c r="A186" s="29">
        <v>173</v>
      </c>
      <c r="B186" s="1" t="s">
        <v>80</v>
      </c>
      <c r="C186" s="59" t="s">
        <v>357</v>
      </c>
      <c r="D186" s="9" t="s">
        <v>356</v>
      </c>
      <c r="E186" s="35" t="s">
        <v>45</v>
      </c>
      <c r="F186" s="3"/>
      <c r="G186" s="6">
        <v>4</v>
      </c>
      <c r="H186" s="33" t="s">
        <v>395</v>
      </c>
      <c r="I186" s="2">
        <v>2</v>
      </c>
      <c r="J186" s="33"/>
      <c r="K186" s="36">
        <v>31</v>
      </c>
      <c r="L186" s="37">
        <v>2500</v>
      </c>
      <c r="M186" s="31">
        <f t="shared" si="22"/>
        <v>3875</v>
      </c>
      <c r="N186" s="31">
        <f t="shared" si="23"/>
        <v>4068.75</v>
      </c>
      <c r="O186" s="31">
        <f t="shared" si="24"/>
        <v>187162.5</v>
      </c>
      <c r="P186" s="31">
        <v>1</v>
      </c>
      <c r="Q186" s="31">
        <v>1</v>
      </c>
      <c r="R186" s="31">
        <f t="shared" si="18"/>
        <v>2070000</v>
      </c>
    </row>
    <row r="187" spans="1:18" s="16" customFormat="1" ht="21" customHeight="1">
      <c r="A187" s="29">
        <v>174</v>
      </c>
      <c r="B187" s="1" t="s">
        <v>80</v>
      </c>
      <c r="C187" s="59" t="s">
        <v>358</v>
      </c>
      <c r="D187" s="9" t="s">
        <v>356</v>
      </c>
      <c r="E187" s="35" t="s">
        <v>45</v>
      </c>
      <c r="F187" s="3"/>
      <c r="G187" s="6">
        <v>4</v>
      </c>
      <c r="H187" s="33" t="s">
        <v>397</v>
      </c>
      <c r="I187" s="2">
        <v>4</v>
      </c>
      <c r="J187" s="33"/>
      <c r="K187" s="36">
        <v>31</v>
      </c>
      <c r="L187" s="37">
        <v>2500</v>
      </c>
      <c r="M187" s="31">
        <f t="shared" si="22"/>
        <v>3875</v>
      </c>
      <c r="N187" s="31">
        <f t="shared" si="23"/>
        <v>4068.75</v>
      </c>
      <c r="O187" s="31">
        <f t="shared" si="24"/>
        <v>187162.5</v>
      </c>
      <c r="P187" s="31">
        <v>1</v>
      </c>
      <c r="Q187" s="31">
        <v>1</v>
      </c>
      <c r="R187" s="31">
        <f t="shared" si="18"/>
        <v>2070000</v>
      </c>
    </row>
    <row r="188" spans="1:18" s="16" customFormat="1" ht="21" customHeight="1">
      <c r="A188" s="29">
        <v>175</v>
      </c>
      <c r="B188" s="1" t="s">
        <v>80</v>
      </c>
      <c r="C188" s="59" t="s">
        <v>359</v>
      </c>
      <c r="D188" s="9" t="s">
        <v>356</v>
      </c>
      <c r="E188" s="35" t="s">
        <v>45</v>
      </c>
      <c r="F188" s="3"/>
      <c r="G188" s="6">
        <v>4</v>
      </c>
      <c r="H188" s="33" t="s">
        <v>395</v>
      </c>
      <c r="I188" s="2">
        <v>2</v>
      </c>
      <c r="J188" s="33"/>
      <c r="K188" s="36">
        <v>31</v>
      </c>
      <c r="L188" s="37">
        <v>2500</v>
      </c>
      <c r="M188" s="31">
        <f t="shared" si="22"/>
        <v>3875</v>
      </c>
      <c r="N188" s="31">
        <f t="shared" si="23"/>
        <v>4068.75</v>
      </c>
      <c r="O188" s="31">
        <f t="shared" si="24"/>
        <v>187162.5</v>
      </c>
      <c r="P188" s="31">
        <v>1</v>
      </c>
      <c r="Q188" s="31">
        <v>1</v>
      </c>
      <c r="R188" s="31">
        <f t="shared" si="18"/>
        <v>2070000</v>
      </c>
    </row>
    <row r="189" spans="1:18" s="16" customFormat="1" ht="21" customHeight="1">
      <c r="A189" s="29">
        <v>176</v>
      </c>
      <c r="B189" s="1" t="s">
        <v>80</v>
      </c>
      <c r="C189" s="59" t="s">
        <v>360</v>
      </c>
      <c r="D189" s="9" t="s">
        <v>356</v>
      </c>
      <c r="E189" s="35" t="s">
        <v>45</v>
      </c>
      <c r="F189" s="3"/>
      <c r="G189" s="6">
        <v>4</v>
      </c>
      <c r="H189" s="33" t="s">
        <v>397</v>
      </c>
      <c r="I189" s="2">
        <v>4</v>
      </c>
      <c r="J189" s="33"/>
      <c r="K189" s="36">
        <v>31</v>
      </c>
      <c r="L189" s="37">
        <v>2500</v>
      </c>
      <c r="M189" s="31">
        <f t="shared" si="22"/>
        <v>3875</v>
      </c>
      <c r="N189" s="31">
        <f t="shared" si="23"/>
        <v>4068.75</v>
      </c>
      <c r="O189" s="31">
        <f t="shared" si="24"/>
        <v>187162.5</v>
      </c>
      <c r="P189" s="31">
        <v>1</v>
      </c>
      <c r="Q189" s="31">
        <v>1</v>
      </c>
      <c r="R189" s="31">
        <f t="shared" si="18"/>
        <v>2070000</v>
      </c>
    </row>
    <row r="190" spans="1:18" s="16" customFormat="1" ht="21" customHeight="1">
      <c r="A190" s="29">
        <v>177</v>
      </c>
      <c r="B190" s="1" t="s">
        <v>80</v>
      </c>
      <c r="C190" s="59" t="s">
        <v>361</v>
      </c>
      <c r="D190" s="9" t="s">
        <v>356</v>
      </c>
      <c r="E190" s="35" t="s">
        <v>45</v>
      </c>
      <c r="F190" s="3"/>
      <c r="G190" s="6">
        <v>4</v>
      </c>
      <c r="H190" s="33" t="s">
        <v>397</v>
      </c>
      <c r="I190" s="2">
        <v>4</v>
      </c>
      <c r="J190" s="33"/>
      <c r="K190" s="36">
        <v>31</v>
      </c>
      <c r="L190" s="37">
        <v>2500</v>
      </c>
      <c r="M190" s="31">
        <f t="shared" si="22"/>
        <v>3875</v>
      </c>
      <c r="N190" s="31">
        <f t="shared" si="23"/>
        <v>4068.75</v>
      </c>
      <c r="O190" s="31">
        <f t="shared" si="24"/>
        <v>187162.5</v>
      </c>
      <c r="P190" s="31">
        <v>1</v>
      </c>
      <c r="Q190" s="31">
        <v>1</v>
      </c>
      <c r="R190" s="31">
        <f t="shared" si="18"/>
        <v>2070000</v>
      </c>
    </row>
    <row r="191" spans="1:18" s="16" customFormat="1" ht="21" customHeight="1">
      <c r="A191" s="29">
        <v>178</v>
      </c>
      <c r="B191" s="1" t="s">
        <v>80</v>
      </c>
      <c r="C191" s="59" t="s">
        <v>362</v>
      </c>
      <c r="D191" s="9" t="s">
        <v>356</v>
      </c>
      <c r="E191" s="35" t="s">
        <v>45</v>
      </c>
      <c r="F191" s="3"/>
      <c r="G191" s="6">
        <v>4</v>
      </c>
      <c r="H191" s="33" t="s">
        <v>397</v>
      </c>
      <c r="I191" s="2">
        <v>4</v>
      </c>
      <c r="J191" s="33"/>
      <c r="K191" s="36">
        <v>31</v>
      </c>
      <c r="L191" s="37">
        <v>2500</v>
      </c>
      <c r="M191" s="31">
        <f t="shared" si="22"/>
        <v>3875</v>
      </c>
      <c r="N191" s="31">
        <f t="shared" si="23"/>
        <v>4068.75</v>
      </c>
      <c r="O191" s="31">
        <f t="shared" si="24"/>
        <v>187162.5</v>
      </c>
      <c r="P191" s="31">
        <v>1</v>
      </c>
      <c r="Q191" s="31">
        <v>1</v>
      </c>
      <c r="R191" s="31">
        <f t="shared" si="18"/>
        <v>2070000</v>
      </c>
    </row>
    <row r="192" spans="1:18" s="16" customFormat="1" ht="21" customHeight="1">
      <c r="A192" s="29">
        <v>179</v>
      </c>
      <c r="B192" s="1" t="s">
        <v>80</v>
      </c>
      <c r="C192" s="59" t="s">
        <v>367</v>
      </c>
      <c r="D192" s="9" t="s">
        <v>356</v>
      </c>
      <c r="E192" s="35" t="s">
        <v>45</v>
      </c>
      <c r="F192" s="3"/>
      <c r="G192" s="6">
        <v>4</v>
      </c>
      <c r="H192" s="33" t="s">
        <v>395</v>
      </c>
      <c r="I192" s="2">
        <v>2</v>
      </c>
      <c r="J192" s="33"/>
      <c r="K192" s="36">
        <v>31</v>
      </c>
      <c r="L192" s="37">
        <v>2500</v>
      </c>
      <c r="M192" s="31">
        <f>L192*K192*5/100</f>
        <v>3875</v>
      </c>
      <c r="N192" s="31">
        <f>M192*0.15*7</f>
        <v>4068.75</v>
      </c>
      <c r="O192" s="31">
        <f>M192*6.6*7+N192*2</f>
        <v>187162.5</v>
      </c>
      <c r="P192" s="31">
        <v>1</v>
      </c>
      <c r="Q192" s="31">
        <v>1</v>
      </c>
      <c r="R192" s="31">
        <f t="shared" si="18"/>
        <v>2070000</v>
      </c>
    </row>
    <row r="193" spans="1:18" ht="21" customHeight="1">
      <c r="A193" s="29">
        <v>180</v>
      </c>
      <c r="B193" s="65" t="s">
        <v>82</v>
      </c>
      <c r="C193" s="66" t="s">
        <v>370</v>
      </c>
      <c r="D193" s="65" t="s">
        <v>371</v>
      </c>
      <c r="E193" s="67" t="s">
        <v>2</v>
      </c>
      <c r="F193" s="67"/>
      <c r="G193" s="68">
        <v>3</v>
      </c>
      <c r="H193" s="69" t="s">
        <v>413</v>
      </c>
      <c r="I193" s="70">
        <v>6</v>
      </c>
      <c r="J193" s="71"/>
      <c r="K193" s="72">
        <v>6</v>
      </c>
      <c r="L193" s="73">
        <v>4000</v>
      </c>
      <c r="M193" s="49">
        <f>L193*K193/5</f>
        <v>4800</v>
      </c>
      <c r="N193" s="72">
        <f>L193*0.15*5.5</f>
        <v>3300</v>
      </c>
      <c r="O193" s="74">
        <f>N193*2+M193*5.5*5.7</f>
        <v>157080</v>
      </c>
      <c r="P193" s="72">
        <v>1</v>
      </c>
      <c r="Q193" s="72">
        <v>1</v>
      </c>
      <c r="R193" s="31">
        <f t="shared" si="18"/>
        <v>2070000</v>
      </c>
    </row>
    <row r="194" spans="1:18" ht="24.75" customHeight="1">
      <c r="A194" s="75">
        <v>181</v>
      </c>
      <c r="B194" s="65" t="s">
        <v>80</v>
      </c>
      <c r="C194" s="66" t="s">
        <v>600</v>
      </c>
      <c r="D194" s="65" t="s">
        <v>601</v>
      </c>
      <c r="E194" s="67" t="s">
        <v>37</v>
      </c>
      <c r="F194" s="67"/>
      <c r="G194" s="68">
        <v>3</v>
      </c>
      <c r="H194" s="69" t="s">
        <v>395</v>
      </c>
      <c r="I194" s="70">
        <v>2</v>
      </c>
      <c r="J194" s="71"/>
      <c r="K194" s="72">
        <v>24</v>
      </c>
      <c r="L194" s="73">
        <v>1500</v>
      </c>
      <c r="M194" s="67">
        <f>L194*K194*5/100</f>
        <v>1800</v>
      </c>
      <c r="N194" s="72">
        <f>M194*0.15*7</f>
        <v>1890</v>
      </c>
      <c r="O194" s="74">
        <f>M194*6.6*7+N194*2</f>
        <v>86940</v>
      </c>
      <c r="P194" s="72">
        <v>1</v>
      </c>
      <c r="Q194" s="72">
        <v>1</v>
      </c>
      <c r="R194" s="31">
        <f t="shared" si="18"/>
        <v>2070000</v>
      </c>
    </row>
    <row r="195" spans="1:18" ht="24.75" customHeight="1">
      <c r="A195" s="29">
        <v>182</v>
      </c>
      <c r="B195" s="76" t="s">
        <v>79</v>
      </c>
      <c r="C195" s="77" t="s">
        <v>602</v>
      </c>
      <c r="D195" s="76" t="s">
        <v>603</v>
      </c>
      <c r="E195" s="64" t="s">
        <v>37</v>
      </c>
      <c r="F195" s="64"/>
      <c r="G195" s="78">
        <v>2</v>
      </c>
      <c r="H195" s="79" t="s">
        <v>395</v>
      </c>
      <c r="I195" s="80">
        <v>2</v>
      </c>
      <c r="J195" s="81"/>
      <c r="K195" s="82">
        <v>5</v>
      </c>
      <c r="L195" s="83">
        <v>1500</v>
      </c>
      <c r="M195" s="64">
        <f>L195*K195/5</f>
        <v>1500</v>
      </c>
      <c r="N195" s="82">
        <f>M195*0.15*6</f>
        <v>1350</v>
      </c>
      <c r="O195" s="84">
        <f>M195*5.7*5.5+N195*2</f>
        <v>49725</v>
      </c>
      <c r="P195" s="82">
        <v>1</v>
      </c>
      <c r="Q195" s="82">
        <v>1</v>
      </c>
      <c r="R195" s="31">
        <f t="shared" si="18"/>
        <v>2070000</v>
      </c>
    </row>
    <row r="196" spans="1:42" s="17" customFormat="1" ht="21.75" customHeight="1">
      <c r="A196" s="85" t="s">
        <v>604</v>
      </c>
      <c r="B196" s="86"/>
      <c r="C196" s="87"/>
      <c r="D196" s="87"/>
      <c r="E196" s="86"/>
      <c r="F196" s="86"/>
      <c r="G196" s="88"/>
      <c r="H196" s="88"/>
      <c r="I196" s="89"/>
      <c r="J196" s="88"/>
      <c r="K196" s="90"/>
      <c r="L196" s="90"/>
      <c r="M196" s="91"/>
      <c r="N196" s="91"/>
      <c r="O196" s="91"/>
      <c r="P196" s="91">
        <f>SUM(P14:P195)</f>
        <v>182</v>
      </c>
      <c r="Q196" s="91">
        <f>SUM(Q14:Q195)</f>
        <v>182</v>
      </c>
      <c r="R196" s="92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</row>
    <row r="197" spans="1:42" s="17" customFormat="1" ht="21.75" customHeight="1">
      <c r="A197" s="29">
        <v>1</v>
      </c>
      <c r="B197" s="3" t="s">
        <v>80</v>
      </c>
      <c r="C197" s="5" t="s">
        <v>605</v>
      </c>
      <c r="D197" s="5" t="s">
        <v>24</v>
      </c>
      <c r="E197" s="3" t="s">
        <v>45</v>
      </c>
      <c r="F197" s="1" t="s">
        <v>159</v>
      </c>
      <c r="G197" s="2">
        <v>2</v>
      </c>
      <c r="H197" s="2" t="s">
        <v>395</v>
      </c>
      <c r="I197" s="2">
        <v>2</v>
      </c>
      <c r="J197" s="2"/>
      <c r="K197" s="31">
        <v>17</v>
      </c>
      <c r="L197" s="31">
        <v>2000</v>
      </c>
      <c r="M197" s="31">
        <f>K197*L197*5/100</f>
        <v>1700</v>
      </c>
      <c r="N197" s="31">
        <f>M197*0.15*7</f>
        <v>1785</v>
      </c>
      <c r="O197" s="31">
        <f>M197*6.6*7+N197*2</f>
        <v>82110</v>
      </c>
      <c r="P197" s="31">
        <v>1</v>
      </c>
      <c r="Q197" s="31">
        <v>1</v>
      </c>
      <c r="R197" s="31">
        <f>68*$R$2</f>
        <v>1564000</v>
      </c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</row>
    <row r="198" spans="1:42" s="17" customFormat="1" ht="21.75" customHeight="1">
      <c r="A198" s="29">
        <v>2</v>
      </c>
      <c r="B198" s="3" t="s">
        <v>79</v>
      </c>
      <c r="C198" s="5" t="s">
        <v>606</v>
      </c>
      <c r="D198" s="5" t="s">
        <v>24</v>
      </c>
      <c r="E198" s="3" t="s">
        <v>45</v>
      </c>
      <c r="F198" s="1" t="s">
        <v>159</v>
      </c>
      <c r="G198" s="2">
        <v>2</v>
      </c>
      <c r="H198" s="2" t="s">
        <v>395</v>
      </c>
      <c r="I198" s="2">
        <v>2</v>
      </c>
      <c r="J198" s="2"/>
      <c r="K198" s="31">
        <v>17</v>
      </c>
      <c r="L198" s="31">
        <v>2000</v>
      </c>
      <c r="M198" s="31">
        <f>K198*L198/5</f>
        <v>6800</v>
      </c>
      <c r="N198" s="31">
        <f>M198*0.15*5.5</f>
        <v>5610</v>
      </c>
      <c r="O198" s="31">
        <f>M198*6.6*5.5+N198*2</f>
        <v>258060</v>
      </c>
      <c r="P198" s="31">
        <v>1</v>
      </c>
      <c r="Q198" s="31">
        <v>1</v>
      </c>
      <c r="R198" s="31">
        <f>68*$R$2</f>
        <v>1564000</v>
      </c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</row>
    <row r="199" spans="1:42" s="17" customFormat="1" ht="21.75" customHeight="1">
      <c r="A199" s="29">
        <v>3</v>
      </c>
      <c r="B199" s="3" t="s">
        <v>80</v>
      </c>
      <c r="C199" s="5" t="s">
        <v>607</v>
      </c>
      <c r="D199" s="8" t="s">
        <v>608</v>
      </c>
      <c r="E199" s="3" t="s">
        <v>40</v>
      </c>
      <c r="F199" s="3"/>
      <c r="G199" s="2">
        <v>2</v>
      </c>
      <c r="H199" s="2" t="s">
        <v>609</v>
      </c>
      <c r="I199" s="2">
        <v>3</v>
      </c>
      <c r="J199" s="2">
        <v>2</v>
      </c>
      <c r="K199" s="31">
        <v>15</v>
      </c>
      <c r="L199" s="31">
        <v>800</v>
      </c>
      <c r="M199" s="31">
        <f aca="true" t="shared" si="25" ref="M199:M213">K199*L199*5/100</f>
        <v>600</v>
      </c>
      <c r="N199" s="31">
        <f>M199*0.15*7</f>
        <v>630</v>
      </c>
      <c r="O199" s="31">
        <f>M199*6.6*7+N199*2</f>
        <v>28980</v>
      </c>
      <c r="P199" s="31">
        <v>1</v>
      </c>
      <c r="Q199" s="31">
        <v>1</v>
      </c>
      <c r="R199" s="31">
        <f aca="true" t="shared" si="26" ref="R199:R262">68*$R$2</f>
        <v>1564000</v>
      </c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</row>
    <row r="200" spans="1:42" s="17" customFormat="1" ht="21.75" customHeight="1">
      <c r="A200" s="29">
        <v>4</v>
      </c>
      <c r="B200" s="3" t="s">
        <v>80</v>
      </c>
      <c r="C200" s="5" t="s">
        <v>610</v>
      </c>
      <c r="D200" s="8" t="s">
        <v>608</v>
      </c>
      <c r="E200" s="3" t="s">
        <v>40</v>
      </c>
      <c r="F200" s="3"/>
      <c r="G200" s="2">
        <v>3</v>
      </c>
      <c r="H200" s="2" t="s">
        <v>611</v>
      </c>
      <c r="I200" s="2">
        <v>5</v>
      </c>
      <c r="J200" s="2">
        <v>3</v>
      </c>
      <c r="K200" s="31">
        <v>17</v>
      </c>
      <c r="L200" s="31">
        <v>800</v>
      </c>
      <c r="M200" s="31">
        <f t="shared" si="25"/>
        <v>680</v>
      </c>
      <c r="N200" s="31">
        <f aca="true" t="shared" si="27" ref="N200:N213">M200*0.15*7</f>
        <v>714</v>
      </c>
      <c r="O200" s="31">
        <f aca="true" t="shared" si="28" ref="O200:O213">M200*6.6*7+N200*2</f>
        <v>32844</v>
      </c>
      <c r="P200" s="31">
        <v>1</v>
      </c>
      <c r="Q200" s="31">
        <v>1</v>
      </c>
      <c r="R200" s="31">
        <f t="shared" si="26"/>
        <v>1564000</v>
      </c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</row>
    <row r="201" spans="1:42" s="17" customFormat="1" ht="21.75" customHeight="1">
      <c r="A201" s="29">
        <v>5</v>
      </c>
      <c r="B201" s="3" t="s">
        <v>80</v>
      </c>
      <c r="C201" s="5" t="s">
        <v>612</v>
      </c>
      <c r="D201" s="8" t="s">
        <v>608</v>
      </c>
      <c r="E201" s="3" t="s">
        <v>40</v>
      </c>
      <c r="F201" s="3"/>
      <c r="G201" s="2">
        <v>3</v>
      </c>
      <c r="H201" s="2" t="s">
        <v>611</v>
      </c>
      <c r="I201" s="2">
        <v>5</v>
      </c>
      <c r="J201" s="2">
        <v>3</v>
      </c>
      <c r="K201" s="31">
        <v>17</v>
      </c>
      <c r="L201" s="31">
        <v>800</v>
      </c>
      <c r="M201" s="31">
        <f t="shared" si="25"/>
        <v>680</v>
      </c>
      <c r="N201" s="31">
        <f t="shared" si="27"/>
        <v>714</v>
      </c>
      <c r="O201" s="31">
        <f t="shared" si="28"/>
        <v>32844</v>
      </c>
      <c r="P201" s="31">
        <v>1</v>
      </c>
      <c r="Q201" s="31">
        <v>1</v>
      </c>
      <c r="R201" s="31">
        <f t="shared" si="26"/>
        <v>1564000</v>
      </c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</row>
    <row r="202" spans="1:42" s="17" customFormat="1" ht="21.75" customHeight="1">
      <c r="A202" s="29">
        <v>6</v>
      </c>
      <c r="B202" s="3" t="s">
        <v>80</v>
      </c>
      <c r="C202" s="5" t="s">
        <v>613</v>
      </c>
      <c r="D202" s="8" t="s">
        <v>608</v>
      </c>
      <c r="E202" s="3" t="s">
        <v>40</v>
      </c>
      <c r="F202" s="3"/>
      <c r="G202" s="2">
        <v>3</v>
      </c>
      <c r="H202" s="2" t="s">
        <v>611</v>
      </c>
      <c r="I202" s="2">
        <v>5</v>
      </c>
      <c r="J202" s="2">
        <v>3</v>
      </c>
      <c r="K202" s="31">
        <v>17</v>
      </c>
      <c r="L202" s="31">
        <v>800</v>
      </c>
      <c r="M202" s="31">
        <f t="shared" si="25"/>
        <v>680</v>
      </c>
      <c r="N202" s="31">
        <f t="shared" si="27"/>
        <v>714</v>
      </c>
      <c r="O202" s="31">
        <f t="shared" si="28"/>
        <v>32844</v>
      </c>
      <c r="P202" s="31">
        <v>1</v>
      </c>
      <c r="Q202" s="31">
        <v>1</v>
      </c>
      <c r="R202" s="31">
        <f t="shared" si="26"/>
        <v>1564000</v>
      </c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</row>
    <row r="203" spans="1:42" s="17" customFormat="1" ht="21.75" customHeight="1">
      <c r="A203" s="29">
        <v>7</v>
      </c>
      <c r="B203" s="3" t="s">
        <v>80</v>
      </c>
      <c r="C203" s="5" t="s">
        <v>614</v>
      </c>
      <c r="D203" s="8" t="s">
        <v>608</v>
      </c>
      <c r="E203" s="3" t="s">
        <v>40</v>
      </c>
      <c r="F203" s="3"/>
      <c r="G203" s="2">
        <v>3</v>
      </c>
      <c r="H203" s="2" t="s">
        <v>611</v>
      </c>
      <c r="I203" s="2">
        <v>5</v>
      </c>
      <c r="J203" s="2">
        <v>3</v>
      </c>
      <c r="K203" s="31">
        <v>17</v>
      </c>
      <c r="L203" s="31">
        <v>800</v>
      </c>
      <c r="M203" s="31">
        <f t="shared" si="25"/>
        <v>680</v>
      </c>
      <c r="N203" s="31">
        <f t="shared" si="27"/>
        <v>714</v>
      </c>
      <c r="O203" s="31">
        <f t="shared" si="28"/>
        <v>32844</v>
      </c>
      <c r="P203" s="31">
        <v>1</v>
      </c>
      <c r="Q203" s="31">
        <v>1</v>
      </c>
      <c r="R203" s="31">
        <f t="shared" si="26"/>
        <v>1564000</v>
      </c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</row>
    <row r="204" spans="1:42" s="17" customFormat="1" ht="21.75" customHeight="1">
      <c r="A204" s="29">
        <v>8</v>
      </c>
      <c r="B204" s="3" t="s">
        <v>80</v>
      </c>
      <c r="C204" s="5" t="s">
        <v>615</v>
      </c>
      <c r="D204" s="8" t="s">
        <v>608</v>
      </c>
      <c r="E204" s="3" t="s">
        <v>40</v>
      </c>
      <c r="F204" s="3"/>
      <c r="G204" s="2">
        <v>3</v>
      </c>
      <c r="H204" s="2" t="s">
        <v>611</v>
      </c>
      <c r="I204" s="2">
        <v>5</v>
      </c>
      <c r="J204" s="2">
        <v>3</v>
      </c>
      <c r="K204" s="31">
        <v>17</v>
      </c>
      <c r="L204" s="31">
        <v>800</v>
      </c>
      <c r="M204" s="31">
        <f t="shared" si="25"/>
        <v>680</v>
      </c>
      <c r="N204" s="31">
        <f t="shared" si="27"/>
        <v>714</v>
      </c>
      <c r="O204" s="31">
        <f t="shared" si="28"/>
        <v>32844</v>
      </c>
      <c r="P204" s="31">
        <v>1</v>
      </c>
      <c r="Q204" s="31">
        <v>1</v>
      </c>
      <c r="R204" s="31">
        <f t="shared" si="26"/>
        <v>1564000</v>
      </c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</row>
    <row r="205" spans="1:42" s="17" customFormat="1" ht="21.75" customHeight="1">
      <c r="A205" s="29">
        <v>9</v>
      </c>
      <c r="B205" s="3" t="s">
        <v>80</v>
      </c>
      <c r="C205" s="5" t="s">
        <v>616</v>
      </c>
      <c r="D205" s="8" t="s">
        <v>608</v>
      </c>
      <c r="E205" s="3" t="s">
        <v>40</v>
      </c>
      <c r="F205" s="3"/>
      <c r="G205" s="2">
        <v>3</v>
      </c>
      <c r="H205" s="2" t="s">
        <v>611</v>
      </c>
      <c r="I205" s="2">
        <v>5</v>
      </c>
      <c r="J205" s="2">
        <v>3</v>
      </c>
      <c r="K205" s="31">
        <v>17</v>
      </c>
      <c r="L205" s="31">
        <v>800</v>
      </c>
      <c r="M205" s="31">
        <f t="shared" si="25"/>
        <v>680</v>
      </c>
      <c r="N205" s="31">
        <f t="shared" si="27"/>
        <v>714</v>
      </c>
      <c r="O205" s="31">
        <f t="shared" si="28"/>
        <v>32844</v>
      </c>
      <c r="P205" s="31">
        <v>1</v>
      </c>
      <c r="Q205" s="31">
        <v>1</v>
      </c>
      <c r="R205" s="31">
        <f t="shared" si="26"/>
        <v>1564000</v>
      </c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</row>
    <row r="206" spans="1:42" s="17" customFormat="1" ht="21.75" customHeight="1">
      <c r="A206" s="29">
        <v>10</v>
      </c>
      <c r="B206" s="3" t="s">
        <v>80</v>
      </c>
      <c r="C206" s="5" t="s">
        <v>617</v>
      </c>
      <c r="D206" s="8" t="s">
        <v>608</v>
      </c>
      <c r="E206" s="3" t="s">
        <v>40</v>
      </c>
      <c r="F206" s="3"/>
      <c r="G206" s="2">
        <v>3</v>
      </c>
      <c r="H206" s="2" t="s">
        <v>611</v>
      </c>
      <c r="I206" s="2">
        <v>5</v>
      </c>
      <c r="J206" s="2">
        <v>3</v>
      </c>
      <c r="K206" s="31">
        <v>17</v>
      </c>
      <c r="L206" s="31">
        <v>800</v>
      </c>
      <c r="M206" s="31">
        <f t="shared" si="25"/>
        <v>680</v>
      </c>
      <c r="N206" s="31">
        <f t="shared" si="27"/>
        <v>714</v>
      </c>
      <c r="O206" s="31">
        <f t="shared" si="28"/>
        <v>32844</v>
      </c>
      <c r="P206" s="31">
        <v>1</v>
      </c>
      <c r="Q206" s="31">
        <v>1</v>
      </c>
      <c r="R206" s="31">
        <f t="shared" si="26"/>
        <v>1564000</v>
      </c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</row>
    <row r="207" spans="1:42" s="17" customFormat="1" ht="21.75" customHeight="1">
      <c r="A207" s="29">
        <v>11</v>
      </c>
      <c r="B207" s="3" t="s">
        <v>80</v>
      </c>
      <c r="C207" s="5" t="s">
        <v>618</v>
      </c>
      <c r="D207" s="8" t="s">
        <v>608</v>
      </c>
      <c r="E207" s="3" t="s">
        <v>40</v>
      </c>
      <c r="F207" s="3"/>
      <c r="G207" s="2">
        <v>3</v>
      </c>
      <c r="H207" s="2" t="s">
        <v>611</v>
      </c>
      <c r="I207" s="2">
        <v>5</v>
      </c>
      <c r="J207" s="2">
        <v>3</v>
      </c>
      <c r="K207" s="31">
        <v>17</v>
      </c>
      <c r="L207" s="31">
        <v>800</v>
      </c>
      <c r="M207" s="31">
        <f t="shared" si="25"/>
        <v>680</v>
      </c>
      <c r="N207" s="31">
        <f t="shared" si="27"/>
        <v>714</v>
      </c>
      <c r="O207" s="31">
        <f t="shared" si="28"/>
        <v>32844</v>
      </c>
      <c r="P207" s="31">
        <v>1</v>
      </c>
      <c r="Q207" s="31">
        <v>1</v>
      </c>
      <c r="R207" s="31">
        <f t="shared" si="26"/>
        <v>1564000</v>
      </c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</row>
    <row r="208" spans="1:42" s="17" customFormat="1" ht="21.75" customHeight="1">
      <c r="A208" s="29">
        <v>12</v>
      </c>
      <c r="B208" s="3" t="s">
        <v>80</v>
      </c>
      <c r="C208" s="5" t="s">
        <v>619</v>
      </c>
      <c r="D208" s="8" t="s">
        <v>608</v>
      </c>
      <c r="E208" s="3" t="s">
        <v>40</v>
      </c>
      <c r="F208" s="3"/>
      <c r="G208" s="2">
        <v>3</v>
      </c>
      <c r="H208" s="2" t="s">
        <v>611</v>
      </c>
      <c r="I208" s="2">
        <v>5</v>
      </c>
      <c r="J208" s="2">
        <v>3</v>
      </c>
      <c r="K208" s="31">
        <v>17</v>
      </c>
      <c r="L208" s="31">
        <v>800</v>
      </c>
      <c r="M208" s="31">
        <f t="shared" si="25"/>
        <v>680</v>
      </c>
      <c r="N208" s="31">
        <f t="shared" si="27"/>
        <v>714</v>
      </c>
      <c r="O208" s="31">
        <f t="shared" si="28"/>
        <v>32844</v>
      </c>
      <c r="P208" s="31">
        <v>1</v>
      </c>
      <c r="Q208" s="31">
        <v>1</v>
      </c>
      <c r="R208" s="31">
        <f t="shared" si="26"/>
        <v>1564000</v>
      </c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</row>
    <row r="209" spans="1:42" s="17" customFormat="1" ht="21.75" customHeight="1">
      <c r="A209" s="29">
        <v>13</v>
      </c>
      <c r="B209" s="3" t="s">
        <v>80</v>
      </c>
      <c r="C209" s="77" t="s">
        <v>620</v>
      </c>
      <c r="D209" s="8" t="s">
        <v>608</v>
      </c>
      <c r="E209" s="3" t="s">
        <v>40</v>
      </c>
      <c r="F209" s="3"/>
      <c r="G209" s="2">
        <v>3</v>
      </c>
      <c r="H209" s="2" t="s">
        <v>621</v>
      </c>
      <c r="I209" s="2">
        <v>9</v>
      </c>
      <c r="J209" s="2"/>
      <c r="K209" s="31">
        <v>17</v>
      </c>
      <c r="L209" s="31">
        <v>800</v>
      </c>
      <c r="M209" s="31">
        <f t="shared" si="25"/>
        <v>680</v>
      </c>
      <c r="N209" s="31">
        <f t="shared" si="27"/>
        <v>714</v>
      </c>
      <c r="O209" s="31">
        <f t="shared" si="28"/>
        <v>32844</v>
      </c>
      <c r="P209" s="31">
        <v>1</v>
      </c>
      <c r="Q209" s="31">
        <v>1</v>
      </c>
      <c r="R209" s="31">
        <f t="shared" si="26"/>
        <v>1564000</v>
      </c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</row>
    <row r="210" spans="1:42" s="17" customFormat="1" ht="21.75" customHeight="1">
      <c r="A210" s="29">
        <v>14</v>
      </c>
      <c r="B210" s="3" t="s">
        <v>80</v>
      </c>
      <c r="C210" s="5" t="s">
        <v>622</v>
      </c>
      <c r="D210" s="8" t="s">
        <v>608</v>
      </c>
      <c r="E210" s="3" t="s">
        <v>40</v>
      </c>
      <c r="F210" s="3"/>
      <c r="G210" s="2">
        <v>3</v>
      </c>
      <c r="H210" s="2" t="s">
        <v>611</v>
      </c>
      <c r="I210" s="2">
        <v>5</v>
      </c>
      <c r="J210" s="2">
        <v>3</v>
      </c>
      <c r="K210" s="31">
        <v>18</v>
      </c>
      <c r="L210" s="31">
        <v>1000</v>
      </c>
      <c r="M210" s="31">
        <f t="shared" si="25"/>
        <v>900</v>
      </c>
      <c r="N210" s="31">
        <f t="shared" si="27"/>
        <v>945</v>
      </c>
      <c r="O210" s="31">
        <f t="shared" si="28"/>
        <v>43470</v>
      </c>
      <c r="P210" s="31">
        <v>1</v>
      </c>
      <c r="Q210" s="31">
        <v>1</v>
      </c>
      <c r="R210" s="31">
        <f t="shared" si="26"/>
        <v>1564000</v>
      </c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</row>
    <row r="211" spans="1:42" s="17" customFormat="1" ht="21.75" customHeight="1">
      <c r="A211" s="29">
        <v>15</v>
      </c>
      <c r="B211" s="3" t="s">
        <v>80</v>
      </c>
      <c r="C211" s="5" t="s">
        <v>623</v>
      </c>
      <c r="D211" s="8" t="s">
        <v>608</v>
      </c>
      <c r="E211" s="3" t="s">
        <v>40</v>
      </c>
      <c r="F211" s="3"/>
      <c r="G211" s="2">
        <v>3</v>
      </c>
      <c r="H211" s="2" t="s">
        <v>611</v>
      </c>
      <c r="I211" s="2">
        <v>5</v>
      </c>
      <c r="J211" s="2">
        <v>3</v>
      </c>
      <c r="K211" s="31">
        <v>17</v>
      </c>
      <c r="L211" s="31">
        <v>1000</v>
      </c>
      <c r="M211" s="31">
        <f t="shared" si="25"/>
        <v>850</v>
      </c>
      <c r="N211" s="31">
        <f t="shared" si="27"/>
        <v>892.5</v>
      </c>
      <c r="O211" s="31">
        <f t="shared" si="28"/>
        <v>41055</v>
      </c>
      <c r="P211" s="31">
        <v>1</v>
      </c>
      <c r="Q211" s="31">
        <v>1</v>
      </c>
      <c r="R211" s="31">
        <f t="shared" si="26"/>
        <v>1564000</v>
      </c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</row>
    <row r="212" spans="1:42" s="17" customFormat="1" ht="21.75" customHeight="1">
      <c r="A212" s="29">
        <v>16</v>
      </c>
      <c r="B212" s="3" t="s">
        <v>80</v>
      </c>
      <c r="C212" s="5" t="s">
        <v>624</v>
      </c>
      <c r="D212" s="8" t="s">
        <v>608</v>
      </c>
      <c r="E212" s="3" t="s">
        <v>40</v>
      </c>
      <c r="F212" s="3"/>
      <c r="G212" s="2">
        <v>3</v>
      </c>
      <c r="H212" s="2" t="s">
        <v>611</v>
      </c>
      <c r="I212" s="2">
        <v>5</v>
      </c>
      <c r="J212" s="2">
        <v>3</v>
      </c>
      <c r="K212" s="31">
        <v>17</v>
      </c>
      <c r="L212" s="31">
        <v>1300</v>
      </c>
      <c r="M212" s="31">
        <f t="shared" si="25"/>
        <v>1105</v>
      </c>
      <c r="N212" s="31">
        <f t="shared" si="27"/>
        <v>1160.25</v>
      </c>
      <c r="O212" s="31">
        <f t="shared" si="28"/>
        <v>53371.5</v>
      </c>
      <c r="P212" s="31">
        <v>1</v>
      </c>
      <c r="Q212" s="31">
        <v>1</v>
      </c>
      <c r="R212" s="31">
        <f t="shared" si="26"/>
        <v>1564000</v>
      </c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</row>
    <row r="213" spans="1:42" s="17" customFormat="1" ht="21.75" customHeight="1">
      <c r="A213" s="29">
        <v>17</v>
      </c>
      <c r="B213" s="3" t="s">
        <v>80</v>
      </c>
      <c r="C213" s="5" t="s">
        <v>625</v>
      </c>
      <c r="D213" s="8" t="s">
        <v>608</v>
      </c>
      <c r="E213" s="3" t="s">
        <v>40</v>
      </c>
      <c r="F213" s="3"/>
      <c r="G213" s="2">
        <v>3</v>
      </c>
      <c r="H213" s="2" t="s">
        <v>611</v>
      </c>
      <c r="I213" s="2">
        <v>5</v>
      </c>
      <c r="J213" s="2">
        <v>3</v>
      </c>
      <c r="K213" s="31">
        <v>17</v>
      </c>
      <c r="L213" s="31">
        <v>1300</v>
      </c>
      <c r="M213" s="31">
        <f t="shared" si="25"/>
        <v>1105</v>
      </c>
      <c r="N213" s="31">
        <f t="shared" si="27"/>
        <v>1160.25</v>
      </c>
      <c r="O213" s="31">
        <f t="shared" si="28"/>
        <v>53371.5</v>
      </c>
      <c r="P213" s="31">
        <v>1</v>
      </c>
      <c r="Q213" s="31">
        <v>1</v>
      </c>
      <c r="R213" s="31">
        <f t="shared" si="26"/>
        <v>1564000</v>
      </c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</row>
    <row r="214" spans="1:42" s="17" customFormat="1" ht="21.75" customHeight="1">
      <c r="A214" s="29">
        <v>18</v>
      </c>
      <c r="B214" s="3" t="s">
        <v>80</v>
      </c>
      <c r="C214" s="5" t="s">
        <v>626</v>
      </c>
      <c r="D214" s="5" t="s">
        <v>21</v>
      </c>
      <c r="E214" s="3" t="s">
        <v>41</v>
      </c>
      <c r="F214" s="3"/>
      <c r="G214" s="6">
        <v>4</v>
      </c>
      <c r="H214" s="2" t="s">
        <v>397</v>
      </c>
      <c r="I214" s="2">
        <v>4</v>
      </c>
      <c r="J214" s="2"/>
      <c r="K214" s="31">
        <v>20</v>
      </c>
      <c r="L214" s="31">
        <v>2000</v>
      </c>
      <c r="M214" s="31">
        <f>K214*L214*5/100</f>
        <v>2000</v>
      </c>
      <c r="N214" s="31">
        <f>M214*0.15*7</f>
        <v>2100</v>
      </c>
      <c r="O214" s="31">
        <f>M214*6.6*7+N214*2</f>
        <v>96600</v>
      </c>
      <c r="P214" s="31">
        <v>1</v>
      </c>
      <c r="Q214" s="31">
        <v>1</v>
      </c>
      <c r="R214" s="31">
        <f t="shared" si="26"/>
        <v>1564000</v>
      </c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</row>
    <row r="215" spans="1:42" s="17" customFormat="1" ht="21.75" customHeight="1">
      <c r="A215" s="29">
        <v>19</v>
      </c>
      <c r="B215" s="3" t="s">
        <v>79</v>
      </c>
      <c r="C215" s="5" t="s">
        <v>9</v>
      </c>
      <c r="D215" s="5" t="s">
        <v>627</v>
      </c>
      <c r="E215" s="3" t="s">
        <v>40</v>
      </c>
      <c r="F215" s="3" t="s">
        <v>628</v>
      </c>
      <c r="G215" s="6">
        <v>2</v>
      </c>
      <c r="H215" s="2" t="s">
        <v>397</v>
      </c>
      <c r="I215" s="2">
        <v>4</v>
      </c>
      <c r="J215" s="2"/>
      <c r="K215" s="31">
        <v>8</v>
      </c>
      <c r="L215" s="31">
        <v>550</v>
      </c>
      <c r="M215" s="31">
        <f>K215*L215/5</f>
        <v>880</v>
      </c>
      <c r="N215" s="31">
        <f>M215*0.15*5.5</f>
        <v>726</v>
      </c>
      <c r="O215" s="31">
        <f>M215*6.6*5.5+N215*2</f>
        <v>33396</v>
      </c>
      <c r="P215" s="31">
        <v>1</v>
      </c>
      <c r="Q215" s="31">
        <v>1</v>
      </c>
      <c r="R215" s="31">
        <f t="shared" si="26"/>
        <v>1564000</v>
      </c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</row>
    <row r="216" spans="1:42" s="17" customFormat="1" ht="21.75" customHeight="1">
      <c r="A216" s="29">
        <v>20</v>
      </c>
      <c r="B216" s="3" t="s">
        <v>79</v>
      </c>
      <c r="C216" s="5" t="s">
        <v>629</v>
      </c>
      <c r="D216" s="5" t="s">
        <v>630</v>
      </c>
      <c r="E216" s="3" t="s">
        <v>39</v>
      </c>
      <c r="F216" s="3" t="s">
        <v>631</v>
      </c>
      <c r="G216" s="2">
        <v>2</v>
      </c>
      <c r="H216" s="2" t="s">
        <v>397</v>
      </c>
      <c r="I216" s="2">
        <v>4</v>
      </c>
      <c r="J216" s="2"/>
      <c r="K216" s="31">
        <v>9</v>
      </c>
      <c r="L216" s="31">
        <v>400</v>
      </c>
      <c r="M216" s="31">
        <f>K216*L216/5</f>
        <v>720</v>
      </c>
      <c r="N216" s="31">
        <f>M216*0.15*5.5</f>
        <v>594</v>
      </c>
      <c r="O216" s="31">
        <f>M216*6.6*5.5+N216*2</f>
        <v>27324</v>
      </c>
      <c r="P216" s="31">
        <v>1</v>
      </c>
      <c r="Q216" s="31">
        <v>1</v>
      </c>
      <c r="R216" s="31">
        <f t="shared" si="26"/>
        <v>1564000</v>
      </c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</row>
    <row r="217" spans="1:42" s="17" customFormat="1" ht="21.75" customHeight="1">
      <c r="A217" s="29">
        <v>21</v>
      </c>
      <c r="B217" s="3" t="s">
        <v>80</v>
      </c>
      <c r="C217" s="5" t="s">
        <v>15</v>
      </c>
      <c r="D217" s="5" t="s">
        <v>60</v>
      </c>
      <c r="E217" s="3" t="s">
        <v>44</v>
      </c>
      <c r="F217" s="3"/>
      <c r="G217" s="2">
        <v>3</v>
      </c>
      <c r="H217" s="2" t="s">
        <v>397</v>
      </c>
      <c r="I217" s="2">
        <v>4</v>
      </c>
      <c r="J217" s="2"/>
      <c r="K217" s="31">
        <v>19</v>
      </c>
      <c r="L217" s="31">
        <v>2200</v>
      </c>
      <c r="M217" s="31">
        <f>K217*L217*5/100</f>
        <v>2090</v>
      </c>
      <c r="N217" s="31">
        <f>M217*0.15*7</f>
        <v>2194.5</v>
      </c>
      <c r="O217" s="31">
        <f>M217*6.6*7+N217*2</f>
        <v>100947</v>
      </c>
      <c r="P217" s="31">
        <v>1</v>
      </c>
      <c r="Q217" s="31">
        <v>1</v>
      </c>
      <c r="R217" s="31">
        <f t="shared" si="26"/>
        <v>1564000</v>
      </c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</row>
    <row r="218" spans="1:42" s="17" customFormat="1" ht="21.75" customHeight="1">
      <c r="A218" s="29">
        <v>22</v>
      </c>
      <c r="B218" s="3" t="s">
        <v>79</v>
      </c>
      <c r="C218" s="5" t="s">
        <v>25</v>
      </c>
      <c r="D218" s="5" t="s">
        <v>60</v>
      </c>
      <c r="E218" s="3" t="s">
        <v>44</v>
      </c>
      <c r="F218" s="3"/>
      <c r="G218" s="2" t="s">
        <v>632</v>
      </c>
      <c r="H218" s="2" t="s">
        <v>397</v>
      </c>
      <c r="I218" s="2">
        <v>4</v>
      </c>
      <c r="J218" s="2"/>
      <c r="K218" s="31">
        <v>19</v>
      </c>
      <c r="L218" s="31">
        <v>2200</v>
      </c>
      <c r="M218" s="31">
        <f>K218*L218/5</f>
        <v>8360</v>
      </c>
      <c r="N218" s="31">
        <f>M218*0.15*5.5</f>
        <v>6897</v>
      </c>
      <c r="O218" s="31">
        <f>M218*6.6*5.5+N218*2</f>
        <v>317262</v>
      </c>
      <c r="P218" s="31">
        <v>1</v>
      </c>
      <c r="Q218" s="31">
        <v>1</v>
      </c>
      <c r="R218" s="31">
        <f t="shared" si="26"/>
        <v>1564000</v>
      </c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</row>
    <row r="219" spans="1:42" s="17" customFormat="1" ht="21.75" customHeight="1">
      <c r="A219" s="29">
        <v>23</v>
      </c>
      <c r="B219" s="3" t="s">
        <v>79</v>
      </c>
      <c r="C219" s="5" t="s">
        <v>633</v>
      </c>
      <c r="D219" s="5" t="s">
        <v>634</v>
      </c>
      <c r="E219" s="3" t="s">
        <v>635</v>
      </c>
      <c r="F219" s="3"/>
      <c r="G219" s="6">
        <v>2</v>
      </c>
      <c r="H219" s="2" t="s">
        <v>397</v>
      </c>
      <c r="I219" s="2">
        <v>4</v>
      </c>
      <c r="J219" s="2"/>
      <c r="K219" s="31">
        <v>10</v>
      </c>
      <c r="L219" s="31">
        <v>800</v>
      </c>
      <c r="M219" s="31">
        <f>K219*L219/5</f>
        <v>1600</v>
      </c>
      <c r="N219" s="31">
        <f aca="true" t="shared" si="29" ref="N219:N230">M219*0.15*5.5</f>
        <v>1320</v>
      </c>
      <c r="O219" s="31">
        <f>M219*6.6*5.5+N219*2</f>
        <v>60720</v>
      </c>
      <c r="P219" s="31">
        <v>1</v>
      </c>
      <c r="Q219" s="31">
        <v>1</v>
      </c>
      <c r="R219" s="31">
        <f t="shared" si="26"/>
        <v>1564000</v>
      </c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</row>
    <row r="220" spans="1:42" s="17" customFormat="1" ht="21.75" customHeight="1">
      <c r="A220" s="29">
        <v>24</v>
      </c>
      <c r="B220" s="3" t="s">
        <v>79</v>
      </c>
      <c r="C220" s="5" t="s">
        <v>13</v>
      </c>
      <c r="D220" s="5" t="s">
        <v>636</v>
      </c>
      <c r="E220" s="3" t="s">
        <v>40</v>
      </c>
      <c r="F220" s="3"/>
      <c r="G220" s="6">
        <v>5</v>
      </c>
      <c r="H220" s="2" t="s">
        <v>401</v>
      </c>
      <c r="I220" s="2">
        <v>5</v>
      </c>
      <c r="J220" s="2"/>
      <c r="K220" s="31">
        <v>17</v>
      </c>
      <c r="L220" s="31">
        <v>6000</v>
      </c>
      <c r="M220" s="31">
        <f>K220*L220/5</f>
        <v>20400</v>
      </c>
      <c r="N220" s="31">
        <f t="shared" si="29"/>
        <v>16830</v>
      </c>
      <c r="O220" s="31">
        <f aca="true" t="shared" si="30" ref="O220:O230">M220*6.6*5.5+N220*2</f>
        <v>774180</v>
      </c>
      <c r="P220" s="31">
        <v>1</v>
      </c>
      <c r="Q220" s="31">
        <v>1</v>
      </c>
      <c r="R220" s="31">
        <f t="shared" si="26"/>
        <v>1564000</v>
      </c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</row>
    <row r="221" spans="1:42" s="17" customFormat="1" ht="21.75" customHeight="1">
      <c r="A221" s="29">
        <v>25</v>
      </c>
      <c r="B221" s="3" t="s">
        <v>80</v>
      </c>
      <c r="C221" s="5" t="s">
        <v>637</v>
      </c>
      <c r="D221" s="5" t="s">
        <v>638</v>
      </c>
      <c r="E221" s="3" t="s">
        <v>40</v>
      </c>
      <c r="F221" s="3"/>
      <c r="G221" s="2">
        <v>3</v>
      </c>
      <c r="H221" s="2" t="s">
        <v>395</v>
      </c>
      <c r="I221" s="2">
        <v>2</v>
      </c>
      <c r="J221" s="2"/>
      <c r="K221" s="31">
        <v>17</v>
      </c>
      <c r="L221" s="31">
        <v>900</v>
      </c>
      <c r="M221" s="31">
        <f>K221*L221*5/100</f>
        <v>765</v>
      </c>
      <c r="N221" s="31">
        <f>M221*0.15*7</f>
        <v>803.25</v>
      </c>
      <c r="O221" s="31">
        <f>M221*6.6*7+N221*2</f>
        <v>36949.5</v>
      </c>
      <c r="P221" s="31">
        <v>1</v>
      </c>
      <c r="Q221" s="31">
        <v>1</v>
      </c>
      <c r="R221" s="31">
        <f t="shared" si="26"/>
        <v>1564000</v>
      </c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</row>
    <row r="222" spans="1:42" s="17" customFormat="1" ht="21.75" customHeight="1">
      <c r="A222" s="29">
        <v>26</v>
      </c>
      <c r="B222" s="3" t="s">
        <v>80</v>
      </c>
      <c r="C222" s="5" t="s">
        <v>639</v>
      </c>
      <c r="D222" s="5" t="s">
        <v>638</v>
      </c>
      <c r="E222" s="3" t="s">
        <v>40</v>
      </c>
      <c r="F222" s="3"/>
      <c r="G222" s="2">
        <v>3</v>
      </c>
      <c r="H222" s="2" t="s">
        <v>395</v>
      </c>
      <c r="I222" s="2">
        <v>2</v>
      </c>
      <c r="J222" s="2"/>
      <c r="K222" s="31">
        <v>17</v>
      </c>
      <c r="L222" s="31">
        <v>900</v>
      </c>
      <c r="M222" s="31">
        <f>K222*L222*5/100</f>
        <v>765</v>
      </c>
      <c r="N222" s="31">
        <f>M222*0.15*7</f>
        <v>803.25</v>
      </c>
      <c r="O222" s="31">
        <f>M222*6.6*7+N222*2</f>
        <v>36949.5</v>
      </c>
      <c r="P222" s="31">
        <v>1</v>
      </c>
      <c r="Q222" s="31">
        <v>1</v>
      </c>
      <c r="R222" s="31">
        <f t="shared" si="26"/>
        <v>1564000</v>
      </c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</row>
    <row r="223" spans="1:42" s="17" customFormat="1" ht="21.75" customHeight="1">
      <c r="A223" s="29">
        <v>27</v>
      </c>
      <c r="B223" s="3" t="s">
        <v>80</v>
      </c>
      <c r="C223" s="5" t="s">
        <v>640</v>
      </c>
      <c r="D223" s="5" t="s">
        <v>7</v>
      </c>
      <c r="E223" s="3" t="s">
        <v>41</v>
      </c>
      <c r="F223" s="1" t="s">
        <v>159</v>
      </c>
      <c r="G223" s="2">
        <v>2</v>
      </c>
      <c r="H223" s="2" t="s">
        <v>397</v>
      </c>
      <c r="I223" s="2">
        <v>4</v>
      </c>
      <c r="J223" s="2"/>
      <c r="K223" s="31">
        <v>20</v>
      </c>
      <c r="L223" s="31">
        <v>2400</v>
      </c>
      <c r="M223" s="31">
        <f>K223*L223*5/100</f>
        <v>2400</v>
      </c>
      <c r="N223" s="31">
        <f>M223*0.15*7</f>
        <v>2520</v>
      </c>
      <c r="O223" s="31">
        <f>M223*6.6*7+N223*2</f>
        <v>115920</v>
      </c>
      <c r="P223" s="31">
        <v>1</v>
      </c>
      <c r="Q223" s="31">
        <v>1</v>
      </c>
      <c r="R223" s="31">
        <f t="shared" si="26"/>
        <v>1564000</v>
      </c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</row>
    <row r="224" spans="1:42" s="17" customFormat="1" ht="21.75" customHeight="1">
      <c r="A224" s="29">
        <v>28</v>
      </c>
      <c r="B224" s="3" t="s">
        <v>79</v>
      </c>
      <c r="C224" s="30" t="s">
        <v>641</v>
      </c>
      <c r="D224" s="8" t="s">
        <v>642</v>
      </c>
      <c r="E224" s="3" t="s">
        <v>40</v>
      </c>
      <c r="F224" s="3" t="s">
        <v>643</v>
      </c>
      <c r="G224" s="6">
        <v>3</v>
      </c>
      <c r="H224" s="2" t="s">
        <v>397</v>
      </c>
      <c r="I224" s="2">
        <v>4</v>
      </c>
      <c r="J224" s="2"/>
      <c r="K224" s="31">
        <v>16</v>
      </c>
      <c r="L224" s="31">
        <v>3000</v>
      </c>
      <c r="M224" s="31">
        <f>K224*L224/5</f>
        <v>9600</v>
      </c>
      <c r="N224" s="31">
        <f t="shared" si="29"/>
        <v>7920</v>
      </c>
      <c r="O224" s="31">
        <f t="shared" si="30"/>
        <v>364320</v>
      </c>
      <c r="P224" s="31">
        <v>1</v>
      </c>
      <c r="Q224" s="31">
        <v>1</v>
      </c>
      <c r="R224" s="31">
        <f t="shared" si="26"/>
        <v>1564000</v>
      </c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</row>
    <row r="225" spans="1:42" s="17" customFormat="1" ht="21.75" customHeight="1">
      <c r="A225" s="29">
        <v>29</v>
      </c>
      <c r="B225" s="3" t="s">
        <v>79</v>
      </c>
      <c r="C225" s="5" t="s">
        <v>17</v>
      </c>
      <c r="D225" s="8" t="s">
        <v>644</v>
      </c>
      <c r="E225" s="3" t="s">
        <v>40</v>
      </c>
      <c r="F225" s="3"/>
      <c r="G225" s="2">
        <v>2</v>
      </c>
      <c r="H225" s="2" t="s">
        <v>395</v>
      </c>
      <c r="I225" s="2">
        <v>2</v>
      </c>
      <c r="J225" s="2"/>
      <c r="K225" s="31">
        <v>10</v>
      </c>
      <c r="L225" s="31">
        <v>700</v>
      </c>
      <c r="M225" s="31">
        <f>K225*L225/5</f>
        <v>1400</v>
      </c>
      <c r="N225" s="31">
        <f t="shared" si="29"/>
        <v>1155</v>
      </c>
      <c r="O225" s="31">
        <f t="shared" si="30"/>
        <v>53130</v>
      </c>
      <c r="P225" s="31">
        <v>1</v>
      </c>
      <c r="Q225" s="31">
        <v>1</v>
      </c>
      <c r="R225" s="31">
        <f t="shared" si="26"/>
        <v>1564000</v>
      </c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</row>
    <row r="226" spans="1:42" s="17" customFormat="1" ht="21.75" customHeight="1">
      <c r="A226" s="29">
        <v>30</v>
      </c>
      <c r="B226" s="3" t="s">
        <v>79</v>
      </c>
      <c r="C226" s="30" t="s">
        <v>124</v>
      </c>
      <c r="D226" s="8" t="s">
        <v>645</v>
      </c>
      <c r="E226" s="3" t="s">
        <v>39</v>
      </c>
      <c r="F226" s="3"/>
      <c r="G226" s="6">
        <v>1</v>
      </c>
      <c r="H226" s="2" t="s">
        <v>395</v>
      </c>
      <c r="I226" s="2">
        <v>2</v>
      </c>
      <c r="J226" s="2"/>
      <c r="K226" s="31">
        <v>2</v>
      </c>
      <c r="L226" s="31">
        <v>1500</v>
      </c>
      <c r="M226" s="31">
        <f>(7*L226/5)+(17*L226*5/100)</f>
        <v>3375</v>
      </c>
      <c r="N226" s="31">
        <f>(7*L226/5*0.15*5.5)+(17*L226*5/100*0.15*7)</f>
        <v>3071.25</v>
      </c>
      <c r="O226" s="31">
        <f>((L226*7/5*6.6*5.5)+(L226*7/5*5.5*0.15*2))+((L226*17*5/100*6.6*7)+(L226*17*5/100*0.15*7*2))</f>
        <v>141277.5</v>
      </c>
      <c r="P226" s="31">
        <v>1</v>
      </c>
      <c r="Q226" s="31">
        <v>1</v>
      </c>
      <c r="R226" s="31">
        <f t="shared" si="26"/>
        <v>1564000</v>
      </c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</row>
    <row r="227" spans="1:42" s="17" customFormat="1" ht="21.75" customHeight="1">
      <c r="A227" s="29">
        <v>31</v>
      </c>
      <c r="B227" s="3" t="s">
        <v>83</v>
      </c>
      <c r="C227" s="30" t="s">
        <v>646</v>
      </c>
      <c r="D227" s="8" t="s">
        <v>647</v>
      </c>
      <c r="E227" s="3" t="s">
        <v>2</v>
      </c>
      <c r="F227" s="3"/>
      <c r="G227" s="6">
        <v>6</v>
      </c>
      <c r="H227" s="2" t="s">
        <v>407</v>
      </c>
      <c r="I227" s="2">
        <v>3</v>
      </c>
      <c r="J227" s="2"/>
      <c r="K227" s="31">
        <v>22</v>
      </c>
      <c r="L227" s="31">
        <v>5600</v>
      </c>
      <c r="M227" s="31">
        <f>K227*L227/5</f>
        <v>24640</v>
      </c>
      <c r="N227" s="31">
        <f t="shared" si="29"/>
        <v>20328</v>
      </c>
      <c r="O227" s="31">
        <f t="shared" si="30"/>
        <v>935088</v>
      </c>
      <c r="P227" s="31">
        <v>1</v>
      </c>
      <c r="Q227" s="31">
        <v>1</v>
      </c>
      <c r="R227" s="31">
        <f t="shared" si="26"/>
        <v>1564000</v>
      </c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</row>
    <row r="228" spans="1:42" s="17" customFormat="1" ht="21.75" customHeight="1">
      <c r="A228" s="29">
        <v>32</v>
      </c>
      <c r="B228" s="3" t="s">
        <v>83</v>
      </c>
      <c r="C228" s="30" t="s">
        <v>648</v>
      </c>
      <c r="D228" s="8" t="s">
        <v>647</v>
      </c>
      <c r="E228" s="3" t="s">
        <v>2</v>
      </c>
      <c r="F228" s="3"/>
      <c r="G228" s="6">
        <v>6</v>
      </c>
      <c r="H228" s="2" t="s">
        <v>395</v>
      </c>
      <c r="I228" s="2">
        <v>2</v>
      </c>
      <c r="J228" s="2"/>
      <c r="K228" s="31">
        <v>22</v>
      </c>
      <c r="L228" s="31">
        <v>5600</v>
      </c>
      <c r="M228" s="31">
        <f>(7*L228/5)+(15*L228*5/100)</f>
        <v>12040</v>
      </c>
      <c r="N228" s="31">
        <f>(7*L228/5*0.15*5.5)+(15*L228*5/100*0.15*7)</f>
        <v>10878</v>
      </c>
      <c r="O228" s="31">
        <f>((L228*7/5*6.6*5.5)+(L228*7/5*5.5*0.15*2))+((L228*15*5/100*6.6*7)+(L228*15*5/100*0.15*7*2))</f>
        <v>500388</v>
      </c>
      <c r="P228" s="31">
        <v>1</v>
      </c>
      <c r="Q228" s="31">
        <v>1</v>
      </c>
      <c r="R228" s="31">
        <f t="shared" si="26"/>
        <v>1564000</v>
      </c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</row>
    <row r="229" spans="1:42" s="17" customFormat="1" ht="21.75" customHeight="1">
      <c r="A229" s="29">
        <v>33</v>
      </c>
      <c r="B229" s="3" t="s">
        <v>79</v>
      </c>
      <c r="C229" s="30" t="s">
        <v>649</v>
      </c>
      <c r="D229" s="8" t="s">
        <v>650</v>
      </c>
      <c r="E229" s="3" t="s">
        <v>44</v>
      </c>
      <c r="F229" s="3"/>
      <c r="G229" s="6">
        <v>2</v>
      </c>
      <c r="H229" s="2" t="s">
        <v>397</v>
      </c>
      <c r="I229" s="2">
        <v>4</v>
      </c>
      <c r="J229" s="2"/>
      <c r="K229" s="31">
        <v>8</v>
      </c>
      <c r="L229" s="31">
        <v>900</v>
      </c>
      <c r="M229" s="31">
        <f>(7*L229/5)+(15*L229*5/100)</f>
        <v>1935</v>
      </c>
      <c r="N229" s="31">
        <f>(7*L229/5*0.15*5.5)+(15*L229*5/100*0.15*7)</f>
        <v>1748.25</v>
      </c>
      <c r="O229" s="31">
        <f>((L229*7/5*6.6*5.5)+(L229*7/5*5.5*0.15*2))+((L229*15*5/100*6.6*7)+(L229*15*5/100*0.15*7*2))</f>
        <v>80419.5</v>
      </c>
      <c r="P229" s="31">
        <v>1</v>
      </c>
      <c r="Q229" s="31">
        <v>1</v>
      </c>
      <c r="R229" s="31">
        <f t="shared" si="26"/>
        <v>1564000</v>
      </c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</row>
    <row r="230" spans="1:42" s="17" customFormat="1" ht="21.75" customHeight="1">
      <c r="A230" s="29">
        <v>34</v>
      </c>
      <c r="B230" s="3" t="s">
        <v>80</v>
      </c>
      <c r="C230" s="5" t="s">
        <v>651</v>
      </c>
      <c r="D230" s="5" t="s">
        <v>652</v>
      </c>
      <c r="E230" s="3" t="s">
        <v>37</v>
      </c>
      <c r="F230" s="3"/>
      <c r="G230" s="2">
        <v>3</v>
      </c>
      <c r="H230" s="2" t="s">
        <v>397</v>
      </c>
      <c r="I230" s="2">
        <v>4</v>
      </c>
      <c r="J230" s="2"/>
      <c r="K230" s="31">
        <v>18</v>
      </c>
      <c r="L230" s="31">
        <v>900</v>
      </c>
      <c r="M230" s="31">
        <f>K230*L230/5</f>
        <v>3240</v>
      </c>
      <c r="N230" s="31">
        <f t="shared" si="29"/>
        <v>2673</v>
      </c>
      <c r="O230" s="31">
        <f t="shared" si="30"/>
        <v>122958</v>
      </c>
      <c r="P230" s="31">
        <v>1</v>
      </c>
      <c r="Q230" s="31">
        <v>1</v>
      </c>
      <c r="R230" s="31">
        <f t="shared" si="26"/>
        <v>1564000</v>
      </c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</row>
    <row r="231" spans="1:42" s="17" customFormat="1" ht="21.75" customHeight="1">
      <c r="A231" s="29">
        <v>35</v>
      </c>
      <c r="B231" s="3" t="s">
        <v>80</v>
      </c>
      <c r="C231" s="5" t="s">
        <v>653</v>
      </c>
      <c r="D231" s="5" t="s">
        <v>652</v>
      </c>
      <c r="E231" s="3" t="s">
        <v>37</v>
      </c>
      <c r="F231" s="3"/>
      <c r="G231" s="2">
        <v>3</v>
      </c>
      <c r="H231" s="2" t="s">
        <v>397</v>
      </c>
      <c r="I231" s="2">
        <v>4</v>
      </c>
      <c r="J231" s="2"/>
      <c r="K231" s="31">
        <v>18</v>
      </c>
      <c r="L231" s="31">
        <v>900</v>
      </c>
      <c r="M231" s="31">
        <f aca="true" t="shared" si="31" ref="M231:M238">K231*L231*5/100</f>
        <v>810</v>
      </c>
      <c r="N231" s="31">
        <f aca="true" t="shared" si="32" ref="N231:N240">M231*0.15*7</f>
        <v>850.5</v>
      </c>
      <c r="O231" s="31">
        <f aca="true" t="shared" si="33" ref="O231:O238">M231*6.6*7+N231*2</f>
        <v>39123</v>
      </c>
      <c r="P231" s="31">
        <v>1</v>
      </c>
      <c r="Q231" s="31">
        <v>1</v>
      </c>
      <c r="R231" s="31">
        <f t="shared" si="26"/>
        <v>1564000</v>
      </c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</row>
    <row r="232" spans="1:42" s="17" customFormat="1" ht="21.75" customHeight="1">
      <c r="A232" s="29">
        <v>36</v>
      </c>
      <c r="B232" s="3" t="s">
        <v>80</v>
      </c>
      <c r="C232" s="5" t="s">
        <v>654</v>
      </c>
      <c r="D232" s="5" t="s">
        <v>652</v>
      </c>
      <c r="E232" s="3" t="s">
        <v>37</v>
      </c>
      <c r="F232" s="3"/>
      <c r="G232" s="2">
        <v>3</v>
      </c>
      <c r="H232" s="2" t="s">
        <v>397</v>
      </c>
      <c r="I232" s="2">
        <v>4</v>
      </c>
      <c r="J232" s="2"/>
      <c r="K232" s="31">
        <v>18</v>
      </c>
      <c r="L232" s="31">
        <v>900</v>
      </c>
      <c r="M232" s="31">
        <f t="shared" si="31"/>
        <v>810</v>
      </c>
      <c r="N232" s="31">
        <f t="shared" si="32"/>
        <v>850.5</v>
      </c>
      <c r="O232" s="31">
        <f t="shared" si="33"/>
        <v>39123</v>
      </c>
      <c r="P232" s="31">
        <v>1</v>
      </c>
      <c r="Q232" s="31">
        <v>1</v>
      </c>
      <c r="R232" s="31">
        <f t="shared" si="26"/>
        <v>1564000</v>
      </c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</row>
    <row r="233" spans="1:42" s="17" customFormat="1" ht="21.75" customHeight="1">
      <c r="A233" s="29">
        <v>37</v>
      </c>
      <c r="B233" s="3" t="s">
        <v>80</v>
      </c>
      <c r="C233" s="5" t="s">
        <v>655</v>
      </c>
      <c r="D233" s="5" t="s">
        <v>406</v>
      </c>
      <c r="E233" s="3" t="s">
        <v>37</v>
      </c>
      <c r="F233" s="1" t="s">
        <v>159</v>
      </c>
      <c r="G233" s="2">
        <v>2</v>
      </c>
      <c r="H233" s="2" t="s">
        <v>407</v>
      </c>
      <c r="I233" s="2">
        <v>3</v>
      </c>
      <c r="J233" s="2"/>
      <c r="K233" s="31">
        <v>17</v>
      </c>
      <c r="L233" s="31">
        <v>1200</v>
      </c>
      <c r="M233" s="31">
        <f t="shared" si="31"/>
        <v>1020</v>
      </c>
      <c r="N233" s="31">
        <f t="shared" si="32"/>
        <v>1071</v>
      </c>
      <c r="O233" s="31">
        <f t="shared" si="33"/>
        <v>49266</v>
      </c>
      <c r="P233" s="31">
        <v>1</v>
      </c>
      <c r="Q233" s="31">
        <v>1</v>
      </c>
      <c r="R233" s="31">
        <f t="shared" si="26"/>
        <v>1564000</v>
      </c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</row>
    <row r="234" spans="1:42" s="17" customFormat="1" ht="21.75" customHeight="1">
      <c r="A234" s="29">
        <v>38</v>
      </c>
      <c r="B234" s="3" t="s">
        <v>80</v>
      </c>
      <c r="C234" s="5" t="s">
        <v>656</v>
      </c>
      <c r="D234" s="5" t="s">
        <v>406</v>
      </c>
      <c r="E234" s="3" t="s">
        <v>37</v>
      </c>
      <c r="F234" s="1" t="s">
        <v>159</v>
      </c>
      <c r="G234" s="2">
        <v>2</v>
      </c>
      <c r="H234" s="2" t="s">
        <v>407</v>
      </c>
      <c r="I234" s="2">
        <v>3</v>
      </c>
      <c r="J234" s="2"/>
      <c r="K234" s="31">
        <v>17</v>
      </c>
      <c r="L234" s="31">
        <v>1200</v>
      </c>
      <c r="M234" s="31">
        <f t="shared" si="31"/>
        <v>1020</v>
      </c>
      <c r="N234" s="31">
        <f t="shared" si="32"/>
        <v>1071</v>
      </c>
      <c r="O234" s="31">
        <f t="shared" si="33"/>
        <v>49266</v>
      </c>
      <c r="P234" s="31">
        <v>1</v>
      </c>
      <c r="Q234" s="31">
        <v>1</v>
      </c>
      <c r="R234" s="31">
        <f t="shared" si="26"/>
        <v>1564000</v>
      </c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</row>
    <row r="235" spans="1:42" s="17" customFormat="1" ht="21.75" customHeight="1">
      <c r="A235" s="29">
        <v>39</v>
      </c>
      <c r="B235" s="3" t="s">
        <v>80</v>
      </c>
      <c r="C235" s="5" t="s">
        <v>657</v>
      </c>
      <c r="D235" s="5" t="s">
        <v>406</v>
      </c>
      <c r="E235" s="3" t="s">
        <v>37</v>
      </c>
      <c r="F235" s="1" t="s">
        <v>159</v>
      </c>
      <c r="G235" s="2">
        <v>2</v>
      </c>
      <c r="H235" s="2" t="s">
        <v>397</v>
      </c>
      <c r="I235" s="2">
        <v>4</v>
      </c>
      <c r="J235" s="2"/>
      <c r="K235" s="31">
        <v>21</v>
      </c>
      <c r="L235" s="31">
        <v>1200</v>
      </c>
      <c r="M235" s="31">
        <f t="shared" si="31"/>
        <v>1260</v>
      </c>
      <c r="N235" s="31">
        <f t="shared" si="32"/>
        <v>1323</v>
      </c>
      <c r="O235" s="31">
        <f t="shared" si="33"/>
        <v>60858</v>
      </c>
      <c r="P235" s="31">
        <v>1</v>
      </c>
      <c r="Q235" s="31">
        <v>1</v>
      </c>
      <c r="R235" s="31">
        <f t="shared" si="26"/>
        <v>1564000</v>
      </c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</row>
    <row r="236" spans="1:42" s="17" customFormat="1" ht="21.75" customHeight="1">
      <c r="A236" s="29">
        <v>40</v>
      </c>
      <c r="B236" s="3" t="s">
        <v>80</v>
      </c>
      <c r="C236" s="5" t="s">
        <v>658</v>
      </c>
      <c r="D236" s="5" t="s">
        <v>406</v>
      </c>
      <c r="E236" s="3" t="s">
        <v>37</v>
      </c>
      <c r="F236" s="1" t="s">
        <v>159</v>
      </c>
      <c r="G236" s="2">
        <v>2</v>
      </c>
      <c r="H236" s="2" t="s">
        <v>397</v>
      </c>
      <c r="I236" s="2">
        <v>4</v>
      </c>
      <c r="J236" s="2"/>
      <c r="K236" s="31">
        <v>21</v>
      </c>
      <c r="L236" s="31">
        <v>1200</v>
      </c>
      <c r="M236" s="31">
        <f t="shared" si="31"/>
        <v>1260</v>
      </c>
      <c r="N236" s="31">
        <f t="shared" si="32"/>
        <v>1323</v>
      </c>
      <c r="O236" s="31">
        <f t="shared" si="33"/>
        <v>60858</v>
      </c>
      <c r="P236" s="31">
        <v>1</v>
      </c>
      <c r="Q236" s="31">
        <v>1</v>
      </c>
      <c r="R236" s="31">
        <f t="shared" si="26"/>
        <v>1564000</v>
      </c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</row>
    <row r="237" spans="1:42" s="17" customFormat="1" ht="21.75" customHeight="1">
      <c r="A237" s="29">
        <v>41</v>
      </c>
      <c r="B237" s="3" t="s">
        <v>80</v>
      </c>
      <c r="C237" s="5" t="s">
        <v>659</v>
      </c>
      <c r="D237" s="5" t="s">
        <v>406</v>
      </c>
      <c r="E237" s="3" t="s">
        <v>37</v>
      </c>
      <c r="F237" s="1" t="s">
        <v>159</v>
      </c>
      <c r="G237" s="2">
        <v>3</v>
      </c>
      <c r="H237" s="2" t="s">
        <v>397</v>
      </c>
      <c r="I237" s="2">
        <v>4</v>
      </c>
      <c r="J237" s="2"/>
      <c r="K237" s="31">
        <v>24</v>
      </c>
      <c r="L237" s="31">
        <v>1200</v>
      </c>
      <c r="M237" s="31">
        <f t="shared" si="31"/>
        <v>1440</v>
      </c>
      <c r="N237" s="31">
        <f t="shared" si="32"/>
        <v>1512</v>
      </c>
      <c r="O237" s="31">
        <f t="shared" si="33"/>
        <v>69552</v>
      </c>
      <c r="P237" s="31">
        <v>1</v>
      </c>
      <c r="Q237" s="31">
        <v>1</v>
      </c>
      <c r="R237" s="31">
        <f t="shared" si="26"/>
        <v>1564000</v>
      </c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</row>
    <row r="238" spans="1:42" s="17" customFormat="1" ht="21.75" customHeight="1">
      <c r="A238" s="29">
        <v>42</v>
      </c>
      <c r="B238" s="3" t="s">
        <v>660</v>
      </c>
      <c r="C238" s="5" t="s">
        <v>661</v>
      </c>
      <c r="D238" s="5" t="s">
        <v>406</v>
      </c>
      <c r="E238" s="3" t="s">
        <v>37</v>
      </c>
      <c r="F238" s="1" t="s">
        <v>159</v>
      </c>
      <c r="G238" s="2">
        <v>2</v>
      </c>
      <c r="H238" s="2" t="s">
        <v>397</v>
      </c>
      <c r="I238" s="2">
        <v>4</v>
      </c>
      <c r="J238" s="2"/>
      <c r="K238" s="31">
        <v>5</v>
      </c>
      <c r="L238" s="31">
        <v>2000</v>
      </c>
      <c r="M238" s="31">
        <f t="shared" si="31"/>
        <v>500</v>
      </c>
      <c r="N238" s="31">
        <f t="shared" si="32"/>
        <v>525</v>
      </c>
      <c r="O238" s="31">
        <f t="shared" si="33"/>
        <v>24150</v>
      </c>
      <c r="P238" s="31">
        <v>1</v>
      </c>
      <c r="Q238" s="31">
        <v>1</v>
      </c>
      <c r="R238" s="31">
        <f t="shared" si="26"/>
        <v>1564000</v>
      </c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</row>
    <row r="239" spans="1:42" s="17" customFormat="1" ht="21.75" customHeight="1">
      <c r="A239" s="29">
        <v>43</v>
      </c>
      <c r="B239" s="3" t="s">
        <v>80</v>
      </c>
      <c r="C239" s="30" t="s">
        <v>662</v>
      </c>
      <c r="D239" s="8" t="s">
        <v>27</v>
      </c>
      <c r="E239" s="3" t="s">
        <v>43</v>
      </c>
      <c r="F239" s="3"/>
      <c r="G239" s="6">
        <v>2</v>
      </c>
      <c r="H239" s="2" t="s">
        <v>395</v>
      </c>
      <c r="I239" s="2">
        <v>2</v>
      </c>
      <c r="J239" s="2"/>
      <c r="K239" s="31">
        <v>22</v>
      </c>
      <c r="L239" s="31">
        <v>3000</v>
      </c>
      <c r="M239" s="31">
        <f>K239*L239/5</f>
        <v>13200</v>
      </c>
      <c r="N239" s="31">
        <f t="shared" si="32"/>
        <v>13860</v>
      </c>
      <c r="O239" s="31">
        <f>M239*6.6*7</f>
        <v>609840</v>
      </c>
      <c r="P239" s="31">
        <v>1</v>
      </c>
      <c r="Q239" s="31">
        <v>1</v>
      </c>
      <c r="R239" s="31">
        <f t="shared" si="26"/>
        <v>1564000</v>
      </c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</row>
    <row r="240" spans="1:42" s="17" customFormat="1" ht="21.75" customHeight="1">
      <c r="A240" s="29">
        <v>44</v>
      </c>
      <c r="B240" s="3" t="s">
        <v>79</v>
      </c>
      <c r="C240" s="30" t="s">
        <v>663</v>
      </c>
      <c r="D240" s="8" t="s">
        <v>27</v>
      </c>
      <c r="E240" s="3" t="s">
        <v>43</v>
      </c>
      <c r="F240" s="3"/>
      <c r="G240" s="6">
        <v>2</v>
      </c>
      <c r="H240" s="2" t="s">
        <v>395</v>
      </c>
      <c r="I240" s="2">
        <v>2</v>
      </c>
      <c r="J240" s="2"/>
      <c r="K240" s="31">
        <v>22</v>
      </c>
      <c r="L240" s="31">
        <v>3000</v>
      </c>
      <c r="M240" s="31">
        <f>K240*L240*5/100</f>
        <v>3300</v>
      </c>
      <c r="N240" s="31">
        <f t="shared" si="32"/>
        <v>3465</v>
      </c>
      <c r="O240" s="31">
        <f>M240*6.6*7+N240*2</f>
        <v>159390</v>
      </c>
      <c r="P240" s="31">
        <v>1</v>
      </c>
      <c r="Q240" s="31">
        <v>1</v>
      </c>
      <c r="R240" s="31">
        <f t="shared" si="26"/>
        <v>1564000</v>
      </c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</row>
    <row r="241" spans="1:42" s="17" customFormat="1" ht="21.75" customHeight="1">
      <c r="A241" s="29">
        <v>45</v>
      </c>
      <c r="B241" s="3" t="s">
        <v>83</v>
      </c>
      <c r="C241" s="5" t="s">
        <v>664</v>
      </c>
      <c r="D241" s="5" t="s">
        <v>665</v>
      </c>
      <c r="E241" s="3" t="s">
        <v>37</v>
      </c>
      <c r="F241" s="3"/>
      <c r="G241" s="2">
        <v>4</v>
      </c>
      <c r="H241" s="2" t="s">
        <v>401</v>
      </c>
      <c r="I241" s="2">
        <v>5</v>
      </c>
      <c r="J241" s="2"/>
      <c r="K241" s="31">
        <v>26</v>
      </c>
      <c r="L241" s="31">
        <v>3000</v>
      </c>
      <c r="M241" s="31">
        <f>K241*L241/5</f>
        <v>15600</v>
      </c>
      <c r="N241" s="31">
        <f>M241*0.15*5.5</f>
        <v>12870</v>
      </c>
      <c r="O241" s="31">
        <f aca="true" t="shared" si="34" ref="O241:O250">M241*6.6*5.5+N241*2</f>
        <v>592020</v>
      </c>
      <c r="P241" s="31">
        <v>1</v>
      </c>
      <c r="Q241" s="31">
        <v>1</v>
      </c>
      <c r="R241" s="31">
        <f t="shared" si="26"/>
        <v>1564000</v>
      </c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</row>
    <row r="242" spans="1:42" s="17" customFormat="1" ht="21.75" customHeight="1">
      <c r="A242" s="29">
        <v>46</v>
      </c>
      <c r="B242" s="3" t="s">
        <v>83</v>
      </c>
      <c r="C242" s="5" t="s">
        <v>666</v>
      </c>
      <c r="D242" s="5" t="s">
        <v>665</v>
      </c>
      <c r="E242" s="3" t="s">
        <v>37</v>
      </c>
      <c r="F242" s="3"/>
      <c r="G242" s="2">
        <v>3</v>
      </c>
      <c r="H242" s="2" t="s">
        <v>407</v>
      </c>
      <c r="I242" s="2">
        <v>3</v>
      </c>
      <c r="J242" s="2"/>
      <c r="K242" s="31">
        <v>26</v>
      </c>
      <c r="L242" s="31">
        <v>3000</v>
      </c>
      <c r="M242" s="31">
        <f>(8*L242/5)+(18*L242*5/100)</f>
        <v>7500</v>
      </c>
      <c r="N242" s="31">
        <f>(8*L242/5*0.15*5.5)+(18*L242*5/100*0.15*7)</f>
        <v>6795</v>
      </c>
      <c r="O242" s="31">
        <f>((L242*8/5*6.6*5.5)+(L242*8/5*5.5*0.15*2))+((L242*18*5/100*6.6*7)+(L242*18*5/100*0.15*7*2))</f>
        <v>312570</v>
      </c>
      <c r="P242" s="31">
        <v>1</v>
      </c>
      <c r="Q242" s="31">
        <v>1</v>
      </c>
      <c r="R242" s="31">
        <f t="shared" si="26"/>
        <v>1564000</v>
      </c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</row>
    <row r="243" spans="1:42" s="17" customFormat="1" ht="21.75" customHeight="1">
      <c r="A243" s="29">
        <v>47</v>
      </c>
      <c r="B243" s="3" t="s">
        <v>79</v>
      </c>
      <c r="C243" s="5" t="s">
        <v>131</v>
      </c>
      <c r="D243" s="5" t="s">
        <v>667</v>
      </c>
      <c r="E243" s="3" t="s">
        <v>2</v>
      </c>
      <c r="F243" s="3"/>
      <c r="G243" s="2">
        <v>2</v>
      </c>
      <c r="H243" s="2" t="s">
        <v>397</v>
      </c>
      <c r="I243" s="2">
        <v>4</v>
      </c>
      <c r="J243" s="2"/>
      <c r="K243" s="31">
        <v>13</v>
      </c>
      <c r="L243" s="31">
        <v>700</v>
      </c>
      <c r="M243" s="31">
        <f aca="true" t="shared" si="35" ref="M243:M250">K243*L243/5</f>
        <v>1820</v>
      </c>
      <c r="N243" s="31">
        <f>M243*0.15*5.5</f>
        <v>1501.5</v>
      </c>
      <c r="O243" s="31">
        <f>M243*6.6*5.5+N243*2</f>
        <v>69069</v>
      </c>
      <c r="P243" s="31">
        <v>1</v>
      </c>
      <c r="Q243" s="31">
        <v>1</v>
      </c>
      <c r="R243" s="31">
        <f t="shared" si="26"/>
        <v>1564000</v>
      </c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</row>
    <row r="244" spans="1:42" s="17" customFormat="1" ht="21.75" customHeight="1">
      <c r="A244" s="29">
        <v>48</v>
      </c>
      <c r="B244" s="3" t="s">
        <v>79</v>
      </c>
      <c r="C244" s="5" t="s">
        <v>668</v>
      </c>
      <c r="D244" s="5" t="s">
        <v>669</v>
      </c>
      <c r="E244" s="3" t="s">
        <v>41</v>
      </c>
      <c r="F244" s="3" t="s">
        <v>670</v>
      </c>
      <c r="G244" s="2">
        <v>2</v>
      </c>
      <c r="H244" s="2" t="s">
        <v>446</v>
      </c>
      <c r="I244" s="2">
        <v>1</v>
      </c>
      <c r="J244" s="2"/>
      <c r="K244" s="31">
        <v>11</v>
      </c>
      <c r="L244" s="31">
        <v>800</v>
      </c>
      <c r="M244" s="31">
        <f t="shared" si="35"/>
        <v>1760</v>
      </c>
      <c r="N244" s="31">
        <f aca="true" t="shared" si="36" ref="N244:N250">M244*0.15*5.5</f>
        <v>1452</v>
      </c>
      <c r="O244" s="31">
        <f t="shared" si="34"/>
        <v>66792</v>
      </c>
      <c r="P244" s="31">
        <v>1</v>
      </c>
      <c r="Q244" s="31">
        <v>1</v>
      </c>
      <c r="R244" s="31">
        <f t="shared" si="26"/>
        <v>1564000</v>
      </c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</row>
    <row r="245" spans="1:42" s="17" customFormat="1" ht="21.75" customHeight="1">
      <c r="A245" s="29">
        <v>49</v>
      </c>
      <c r="B245" s="3" t="s">
        <v>79</v>
      </c>
      <c r="C245" s="30" t="s">
        <v>671</v>
      </c>
      <c r="D245" s="8" t="s">
        <v>59</v>
      </c>
      <c r="E245" s="3" t="s">
        <v>40</v>
      </c>
      <c r="F245" s="3"/>
      <c r="G245" s="6">
        <v>2</v>
      </c>
      <c r="H245" s="2" t="s">
        <v>397</v>
      </c>
      <c r="I245" s="2">
        <v>4</v>
      </c>
      <c r="J245" s="2"/>
      <c r="K245" s="31">
        <v>13</v>
      </c>
      <c r="L245" s="31">
        <v>500</v>
      </c>
      <c r="M245" s="31">
        <f t="shared" si="35"/>
        <v>1300</v>
      </c>
      <c r="N245" s="31">
        <f t="shared" si="36"/>
        <v>1072.5</v>
      </c>
      <c r="O245" s="31">
        <f t="shared" si="34"/>
        <v>49335</v>
      </c>
      <c r="P245" s="31">
        <v>1</v>
      </c>
      <c r="Q245" s="31">
        <v>1</v>
      </c>
      <c r="R245" s="31">
        <f t="shared" si="26"/>
        <v>1564000</v>
      </c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</row>
    <row r="246" spans="1:42" s="17" customFormat="1" ht="21.75" customHeight="1">
      <c r="A246" s="29">
        <v>50</v>
      </c>
      <c r="B246" s="3" t="s">
        <v>79</v>
      </c>
      <c r="C246" s="30" t="s">
        <v>672</v>
      </c>
      <c r="D246" s="8" t="s">
        <v>673</v>
      </c>
      <c r="E246" s="3" t="s">
        <v>41</v>
      </c>
      <c r="F246" s="3" t="s">
        <v>674</v>
      </c>
      <c r="G246" s="6">
        <v>1</v>
      </c>
      <c r="H246" s="2" t="s">
        <v>395</v>
      </c>
      <c r="I246" s="2">
        <v>2</v>
      </c>
      <c r="J246" s="2"/>
      <c r="K246" s="31">
        <v>22</v>
      </c>
      <c r="L246" s="31">
        <v>600</v>
      </c>
      <c r="M246" s="31">
        <f t="shared" si="35"/>
        <v>2640</v>
      </c>
      <c r="N246" s="31">
        <f t="shared" si="36"/>
        <v>2178</v>
      </c>
      <c r="O246" s="31">
        <f t="shared" si="34"/>
        <v>100188</v>
      </c>
      <c r="P246" s="31">
        <v>1</v>
      </c>
      <c r="Q246" s="31">
        <v>1</v>
      </c>
      <c r="R246" s="31">
        <f t="shared" si="26"/>
        <v>1564000</v>
      </c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</row>
    <row r="247" spans="1:42" s="17" customFormat="1" ht="21.75" customHeight="1">
      <c r="A247" s="29">
        <v>51</v>
      </c>
      <c r="B247" s="3" t="s">
        <v>79</v>
      </c>
      <c r="C247" s="5" t="s">
        <v>675</v>
      </c>
      <c r="D247" s="5" t="s">
        <v>676</v>
      </c>
      <c r="E247" s="3" t="s">
        <v>41</v>
      </c>
      <c r="F247" s="3"/>
      <c r="G247" s="6">
        <v>4</v>
      </c>
      <c r="H247" s="2" t="s">
        <v>499</v>
      </c>
      <c r="I247" s="2">
        <v>8</v>
      </c>
      <c r="J247" s="2"/>
      <c r="K247" s="31">
        <v>31</v>
      </c>
      <c r="L247" s="31">
        <v>2000</v>
      </c>
      <c r="M247" s="31">
        <f t="shared" si="35"/>
        <v>12400</v>
      </c>
      <c r="N247" s="31">
        <f t="shared" si="36"/>
        <v>10230</v>
      </c>
      <c r="O247" s="31">
        <f t="shared" si="34"/>
        <v>470580</v>
      </c>
      <c r="P247" s="31">
        <v>1</v>
      </c>
      <c r="Q247" s="31">
        <v>1</v>
      </c>
      <c r="R247" s="31">
        <f t="shared" si="26"/>
        <v>1564000</v>
      </c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</row>
    <row r="248" spans="1:42" s="17" customFormat="1" ht="21.75" customHeight="1">
      <c r="A248" s="29">
        <v>52</v>
      </c>
      <c r="B248" s="3" t="s">
        <v>79</v>
      </c>
      <c r="C248" s="30" t="s">
        <v>677</v>
      </c>
      <c r="D248" s="8" t="s">
        <v>678</v>
      </c>
      <c r="E248" s="3" t="s">
        <v>42</v>
      </c>
      <c r="F248" s="3"/>
      <c r="G248" s="6">
        <v>2</v>
      </c>
      <c r="H248" s="2" t="s">
        <v>397</v>
      </c>
      <c r="I248" s="2">
        <v>4</v>
      </c>
      <c r="J248" s="2"/>
      <c r="K248" s="31">
        <v>10</v>
      </c>
      <c r="L248" s="31">
        <v>550</v>
      </c>
      <c r="M248" s="31">
        <f t="shared" si="35"/>
        <v>1100</v>
      </c>
      <c r="N248" s="31">
        <f t="shared" si="36"/>
        <v>907.5</v>
      </c>
      <c r="O248" s="31">
        <f t="shared" si="34"/>
        <v>41745</v>
      </c>
      <c r="P248" s="31">
        <v>1</v>
      </c>
      <c r="Q248" s="31">
        <v>1</v>
      </c>
      <c r="R248" s="31">
        <f t="shared" si="26"/>
        <v>1564000</v>
      </c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</row>
    <row r="249" spans="1:42" s="17" customFormat="1" ht="21.75" customHeight="1">
      <c r="A249" s="29">
        <v>53</v>
      </c>
      <c r="B249" s="3" t="s">
        <v>80</v>
      </c>
      <c r="C249" s="5" t="s">
        <v>75</v>
      </c>
      <c r="D249" s="5" t="s">
        <v>76</v>
      </c>
      <c r="E249" s="3" t="s">
        <v>77</v>
      </c>
      <c r="F249" s="1" t="s">
        <v>159</v>
      </c>
      <c r="G249" s="2">
        <v>3</v>
      </c>
      <c r="H249" s="2" t="s">
        <v>397</v>
      </c>
      <c r="I249" s="2">
        <v>4</v>
      </c>
      <c r="J249" s="2"/>
      <c r="K249" s="31">
        <v>26</v>
      </c>
      <c r="L249" s="31">
        <v>1100</v>
      </c>
      <c r="M249" s="31">
        <f t="shared" si="35"/>
        <v>5720</v>
      </c>
      <c r="N249" s="31">
        <f t="shared" si="36"/>
        <v>4719</v>
      </c>
      <c r="O249" s="31">
        <f t="shared" si="34"/>
        <v>217074</v>
      </c>
      <c r="P249" s="31">
        <v>1</v>
      </c>
      <c r="Q249" s="31">
        <v>1</v>
      </c>
      <c r="R249" s="31">
        <f t="shared" si="26"/>
        <v>1564000</v>
      </c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</row>
    <row r="250" spans="1:42" s="17" customFormat="1" ht="21.75" customHeight="1">
      <c r="A250" s="29">
        <v>54</v>
      </c>
      <c r="B250" s="3" t="s">
        <v>80</v>
      </c>
      <c r="C250" s="5" t="s">
        <v>78</v>
      </c>
      <c r="D250" s="5" t="s">
        <v>76</v>
      </c>
      <c r="E250" s="3" t="s">
        <v>77</v>
      </c>
      <c r="F250" s="1" t="s">
        <v>159</v>
      </c>
      <c r="G250" s="2">
        <v>3</v>
      </c>
      <c r="H250" s="2" t="s">
        <v>397</v>
      </c>
      <c r="I250" s="2">
        <v>4</v>
      </c>
      <c r="J250" s="2"/>
      <c r="K250" s="31">
        <v>26</v>
      </c>
      <c r="L250" s="31">
        <v>1100</v>
      </c>
      <c r="M250" s="31">
        <f t="shared" si="35"/>
        <v>5720</v>
      </c>
      <c r="N250" s="31">
        <f t="shared" si="36"/>
        <v>4719</v>
      </c>
      <c r="O250" s="31">
        <f t="shared" si="34"/>
        <v>217074</v>
      </c>
      <c r="P250" s="31">
        <v>1</v>
      </c>
      <c r="Q250" s="31">
        <v>1</v>
      </c>
      <c r="R250" s="31">
        <f t="shared" si="26"/>
        <v>1564000</v>
      </c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</row>
    <row r="251" spans="1:42" s="17" customFormat="1" ht="21.75" customHeight="1">
      <c r="A251" s="29">
        <v>55</v>
      </c>
      <c r="B251" s="1" t="s">
        <v>79</v>
      </c>
      <c r="C251" s="30" t="s">
        <v>18</v>
      </c>
      <c r="D251" s="30" t="s">
        <v>61</v>
      </c>
      <c r="E251" s="1" t="s">
        <v>42</v>
      </c>
      <c r="F251" s="3"/>
      <c r="G251" s="93">
        <v>2</v>
      </c>
      <c r="H251" s="94" t="s">
        <v>395</v>
      </c>
      <c r="I251" s="2">
        <v>2</v>
      </c>
      <c r="J251" s="94"/>
      <c r="K251" s="31">
        <v>10</v>
      </c>
      <c r="L251" s="31">
        <v>600</v>
      </c>
      <c r="M251" s="31">
        <f>K251*L251*5/100</f>
        <v>300</v>
      </c>
      <c r="N251" s="31">
        <f>M251*0.15*7</f>
        <v>315</v>
      </c>
      <c r="O251" s="31">
        <f>M251*6.6*7+N251*2</f>
        <v>14490</v>
      </c>
      <c r="P251" s="31">
        <v>1</v>
      </c>
      <c r="Q251" s="31">
        <v>1</v>
      </c>
      <c r="R251" s="31">
        <f t="shared" si="26"/>
        <v>1564000</v>
      </c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</row>
    <row r="252" spans="1:42" s="17" customFormat="1" ht="21.75" customHeight="1">
      <c r="A252" s="29">
        <v>56</v>
      </c>
      <c r="B252" s="3" t="s">
        <v>80</v>
      </c>
      <c r="C252" s="5" t="s">
        <v>679</v>
      </c>
      <c r="D252" s="5" t="s">
        <v>680</v>
      </c>
      <c r="E252" s="3" t="s">
        <v>107</v>
      </c>
      <c r="F252" s="1" t="s">
        <v>159</v>
      </c>
      <c r="G252" s="93">
        <v>3</v>
      </c>
      <c r="H252" s="94" t="s">
        <v>395</v>
      </c>
      <c r="I252" s="2">
        <v>2</v>
      </c>
      <c r="J252" s="94"/>
      <c r="K252" s="31">
        <v>21</v>
      </c>
      <c r="L252" s="31">
        <v>900</v>
      </c>
      <c r="M252" s="31">
        <f>K252*L252*5/100</f>
        <v>945</v>
      </c>
      <c r="N252" s="31">
        <f>M252*0.15*7</f>
        <v>992.25</v>
      </c>
      <c r="O252" s="31">
        <f>M252*6.6*7+N252*2</f>
        <v>45643.5</v>
      </c>
      <c r="P252" s="31">
        <v>1</v>
      </c>
      <c r="Q252" s="31">
        <v>1</v>
      </c>
      <c r="R252" s="31">
        <f t="shared" si="26"/>
        <v>1564000</v>
      </c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</row>
    <row r="253" spans="1:42" s="17" customFormat="1" ht="21.75" customHeight="1">
      <c r="A253" s="29">
        <v>57</v>
      </c>
      <c r="B253" s="3" t="s">
        <v>80</v>
      </c>
      <c r="C253" s="5" t="s">
        <v>215</v>
      </c>
      <c r="D253" s="5" t="s">
        <v>680</v>
      </c>
      <c r="E253" s="3" t="s">
        <v>107</v>
      </c>
      <c r="F253" s="1" t="s">
        <v>159</v>
      </c>
      <c r="G253" s="93">
        <v>4</v>
      </c>
      <c r="H253" s="94" t="s">
        <v>397</v>
      </c>
      <c r="I253" s="2">
        <v>4</v>
      </c>
      <c r="J253" s="94"/>
      <c r="K253" s="31">
        <v>23</v>
      </c>
      <c r="L253" s="31">
        <v>900</v>
      </c>
      <c r="M253" s="31">
        <f>K253*L253/5</f>
        <v>4140</v>
      </c>
      <c r="N253" s="31">
        <f>M253*0.15*5.5</f>
        <v>3415.5</v>
      </c>
      <c r="O253" s="31">
        <f>M253*6.6*5.5+N253*2</f>
        <v>157113</v>
      </c>
      <c r="P253" s="31">
        <v>1</v>
      </c>
      <c r="Q253" s="31">
        <v>1</v>
      </c>
      <c r="R253" s="31">
        <f t="shared" si="26"/>
        <v>1564000</v>
      </c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</row>
    <row r="254" spans="1:42" s="17" customFormat="1" ht="21.75" customHeight="1">
      <c r="A254" s="29">
        <v>58</v>
      </c>
      <c r="B254" s="3" t="s">
        <v>80</v>
      </c>
      <c r="C254" s="5" t="s">
        <v>216</v>
      </c>
      <c r="D254" s="5" t="s">
        <v>680</v>
      </c>
      <c r="E254" s="3" t="s">
        <v>107</v>
      </c>
      <c r="F254" s="1" t="s">
        <v>159</v>
      </c>
      <c r="G254" s="93">
        <v>3</v>
      </c>
      <c r="H254" s="94" t="s">
        <v>395</v>
      </c>
      <c r="I254" s="2">
        <v>2</v>
      </c>
      <c r="J254" s="94"/>
      <c r="K254" s="31">
        <v>21</v>
      </c>
      <c r="L254" s="31">
        <v>900</v>
      </c>
      <c r="M254" s="31">
        <f aca="true" t="shared" si="37" ref="M254:M270">K254*L254*5/100</f>
        <v>945</v>
      </c>
      <c r="N254" s="31">
        <f>M254*0.15*7</f>
        <v>992.25</v>
      </c>
      <c r="O254" s="31">
        <f>M254*6.6*7+N254*2</f>
        <v>45643.5</v>
      </c>
      <c r="P254" s="31">
        <v>1</v>
      </c>
      <c r="Q254" s="31">
        <v>1</v>
      </c>
      <c r="R254" s="31">
        <f t="shared" si="26"/>
        <v>1564000</v>
      </c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</row>
    <row r="255" spans="1:42" s="17" customFormat="1" ht="21.75" customHeight="1">
      <c r="A255" s="29">
        <v>59</v>
      </c>
      <c r="B255" s="3" t="s">
        <v>80</v>
      </c>
      <c r="C255" s="5" t="s">
        <v>217</v>
      </c>
      <c r="D255" s="5" t="s">
        <v>680</v>
      </c>
      <c r="E255" s="3" t="s">
        <v>107</v>
      </c>
      <c r="F255" s="1" t="s">
        <v>159</v>
      </c>
      <c r="G255" s="93">
        <v>3</v>
      </c>
      <c r="H255" s="94" t="s">
        <v>395</v>
      </c>
      <c r="I255" s="2">
        <v>2</v>
      </c>
      <c r="J255" s="94"/>
      <c r="K255" s="31">
        <v>21</v>
      </c>
      <c r="L255" s="31">
        <v>900</v>
      </c>
      <c r="M255" s="31">
        <f t="shared" si="37"/>
        <v>945</v>
      </c>
      <c r="N255" s="31">
        <f aca="true" t="shared" si="38" ref="N255:N270">M255*0.15*7</f>
        <v>992.25</v>
      </c>
      <c r="O255" s="31">
        <f aca="true" t="shared" si="39" ref="O255:O270">M255*6.6*7+N255*2</f>
        <v>45643.5</v>
      </c>
      <c r="P255" s="31">
        <v>1</v>
      </c>
      <c r="Q255" s="31">
        <v>1</v>
      </c>
      <c r="R255" s="31">
        <f t="shared" si="26"/>
        <v>1564000</v>
      </c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</row>
    <row r="256" spans="1:42" s="17" customFormat="1" ht="21.75" customHeight="1">
      <c r="A256" s="29">
        <v>60</v>
      </c>
      <c r="B256" s="3" t="s">
        <v>80</v>
      </c>
      <c r="C256" s="5" t="s">
        <v>100</v>
      </c>
      <c r="D256" s="5" t="s">
        <v>681</v>
      </c>
      <c r="E256" s="3" t="s">
        <v>2</v>
      </c>
      <c r="F256" s="1" t="s">
        <v>159</v>
      </c>
      <c r="G256" s="6">
        <v>4</v>
      </c>
      <c r="H256" s="2" t="s">
        <v>407</v>
      </c>
      <c r="I256" s="2">
        <v>3</v>
      </c>
      <c r="J256" s="2"/>
      <c r="K256" s="31">
        <v>25</v>
      </c>
      <c r="L256" s="31">
        <v>900</v>
      </c>
      <c r="M256" s="31">
        <f t="shared" si="37"/>
        <v>1125</v>
      </c>
      <c r="N256" s="31">
        <f t="shared" si="38"/>
        <v>1181.25</v>
      </c>
      <c r="O256" s="31">
        <f t="shared" si="39"/>
        <v>54337.5</v>
      </c>
      <c r="P256" s="31">
        <v>1</v>
      </c>
      <c r="Q256" s="31">
        <v>1</v>
      </c>
      <c r="R256" s="31">
        <f t="shared" si="26"/>
        <v>1564000</v>
      </c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</row>
    <row r="257" spans="1:42" s="17" customFormat="1" ht="21.75" customHeight="1">
      <c r="A257" s="29">
        <v>61</v>
      </c>
      <c r="B257" s="3" t="s">
        <v>80</v>
      </c>
      <c r="C257" s="5" t="s">
        <v>101</v>
      </c>
      <c r="D257" s="5" t="s">
        <v>681</v>
      </c>
      <c r="E257" s="3" t="s">
        <v>2</v>
      </c>
      <c r="F257" s="1" t="s">
        <v>159</v>
      </c>
      <c r="G257" s="6">
        <v>4</v>
      </c>
      <c r="H257" s="2" t="s">
        <v>407</v>
      </c>
      <c r="I257" s="2">
        <v>3</v>
      </c>
      <c r="J257" s="2"/>
      <c r="K257" s="31">
        <v>25</v>
      </c>
      <c r="L257" s="31">
        <v>900</v>
      </c>
      <c r="M257" s="31">
        <f t="shared" si="37"/>
        <v>1125</v>
      </c>
      <c r="N257" s="31">
        <f t="shared" si="38"/>
        <v>1181.25</v>
      </c>
      <c r="O257" s="31">
        <f t="shared" si="39"/>
        <v>54337.5</v>
      </c>
      <c r="P257" s="31">
        <v>1</v>
      </c>
      <c r="Q257" s="31">
        <v>1</v>
      </c>
      <c r="R257" s="31">
        <f t="shared" si="26"/>
        <v>1564000</v>
      </c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</row>
    <row r="258" spans="1:42" s="17" customFormat="1" ht="21.75" customHeight="1">
      <c r="A258" s="29">
        <v>62</v>
      </c>
      <c r="B258" s="3" t="s">
        <v>80</v>
      </c>
      <c r="C258" s="5" t="s">
        <v>102</v>
      </c>
      <c r="D258" s="5" t="s">
        <v>681</v>
      </c>
      <c r="E258" s="3" t="s">
        <v>2</v>
      </c>
      <c r="F258" s="1" t="s">
        <v>159</v>
      </c>
      <c r="G258" s="6">
        <v>4</v>
      </c>
      <c r="H258" s="2" t="s">
        <v>407</v>
      </c>
      <c r="I258" s="2">
        <v>3</v>
      </c>
      <c r="J258" s="2"/>
      <c r="K258" s="31">
        <v>25</v>
      </c>
      <c r="L258" s="31">
        <v>900</v>
      </c>
      <c r="M258" s="31">
        <f t="shared" si="37"/>
        <v>1125</v>
      </c>
      <c r="N258" s="31">
        <f t="shared" si="38"/>
        <v>1181.25</v>
      </c>
      <c r="O258" s="31">
        <f t="shared" si="39"/>
        <v>54337.5</v>
      </c>
      <c r="P258" s="31">
        <v>1</v>
      </c>
      <c r="Q258" s="31">
        <v>1</v>
      </c>
      <c r="R258" s="31">
        <f t="shared" si="26"/>
        <v>1564000</v>
      </c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</row>
    <row r="259" spans="1:42" s="17" customFormat="1" ht="21.75" customHeight="1">
      <c r="A259" s="29">
        <v>63</v>
      </c>
      <c r="B259" s="3" t="s">
        <v>80</v>
      </c>
      <c r="C259" s="5" t="s">
        <v>103</v>
      </c>
      <c r="D259" s="5" t="s">
        <v>681</v>
      </c>
      <c r="E259" s="3" t="s">
        <v>2</v>
      </c>
      <c r="F259" s="1" t="s">
        <v>159</v>
      </c>
      <c r="G259" s="6">
        <v>4</v>
      </c>
      <c r="H259" s="2" t="s">
        <v>407</v>
      </c>
      <c r="I259" s="2">
        <v>3</v>
      </c>
      <c r="J259" s="2"/>
      <c r="K259" s="31">
        <v>25</v>
      </c>
      <c r="L259" s="31">
        <v>900</v>
      </c>
      <c r="M259" s="31">
        <f t="shared" si="37"/>
        <v>1125</v>
      </c>
      <c r="N259" s="31">
        <f t="shared" si="38"/>
        <v>1181.25</v>
      </c>
      <c r="O259" s="31">
        <f t="shared" si="39"/>
        <v>54337.5</v>
      </c>
      <c r="P259" s="31">
        <v>1</v>
      </c>
      <c r="Q259" s="31">
        <v>1</v>
      </c>
      <c r="R259" s="31">
        <f t="shared" si="26"/>
        <v>1564000</v>
      </c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</row>
    <row r="260" spans="1:42" s="17" customFormat="1" ht="21.75" customHeight="1">
      <c r="A260" s="29">
        <v>64</v>
      </c>
      <c r="B260" s="3" t="s">
        <v>80</v>
      </c>
      <c r="C260" s="5" t="s">
        <v>106</v>
      </c>
      <c r="D260" s="5" t="s">
        <v>681</v>
      </c>
      <c r="E260" s="3" t="s">
        <v>2</v>
      </c>
      <c r="F260" s="1" t="s">
        <v>159</v>
      </c>
      <c r="G260" s="6">
        <v>4</v>
      </c>
      <c r="H260" s="2" t="s">
        <v>407</v>
      </c>
      <c r="I260" s="2">
        <v>3</v>
      </c>
      <c r="J260" s="2"/>
      <c r="K260" s="31">
        <v>25</v>
      </c>
      <c r="L260" s="31">
        <v>900</v>
      </c>
      <c r="M260" s="31">
        <f t="shared" si="37"/>
        <v>1125</v>
      </c>
      <c r="N260" s="31">
        <f t="shared" si="38"/>
        <v>1181.25</v>
      </c>
      <c r="O260" s="31">
        <f t="shared" si="39"/>
        <v>54337.5</v>
      </c>
      <c r="P260" s="31">
        <v>1</v>
      </c>
      <c r="Q260" s="31">
        <v>1</v>
      </c>
      <c r="R260" s="31">
        <f t="shared" si="26"/>
        <v>1564000</v>
      </c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</row>
    <row r="261" spans="1:42" s="17" customFormat="1" ht="21.75" customHeight="1">
      <c r="A261" s="29">
        <v>65</v>
      </c>
      <c r="B261" s="3" t="s">
        <v>80</v>
      </c>
      <c r="C261" s="5" t="s">
        <v>92</v>
      </c>
      <c r="D261" s="5" t="s">
        <v>681</v>
      </c>
      <c r="E261" s="3" t="s">
        <v>2</v>
      </c>
      <c r="F261" s="1" t="s">
        <v>159</v>
      </c>
      <c r="G261" s="6">
        <v>4</v>
      </c>
      <c r="H261" s="2" t="s">
        <v>407</v>
      </c>
      <c r="I261" s="2">
        <v>3</v>
      </c>
      <c r="J261" s="2"/>
      <c r="K261" s="31">
        <v>25</v>
      </c>
      <c r="L261" s="31">
        <v>900</v>
      </c>
      <c r="M261" s="31">
        <f t="shared" si="37"/>
        <v>1125</v>
      </c>
      <c r="N261" s="31">
        <f t="shared" si="38"/>
        <v>1181.25</v>
      </c>
      <c r="O261" s="31">
        <f t="shared" si="39"/>
        <v>54337.5</v>
      </c>
      <c r="P261" s="31">
        <v>1</v>
      </c>
      <c r="Q261" s="31">
        <v>1</v>
      </c>
      <c r="R261" s="31">
        <f t="shared" si="26"/>
        <v>1564000</v>
      </c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</row>
    <row r="262" spans="1:42" s="17" customFormat="1" ht="21.75" customHeight="1">
      <c r="A262" s="29">
        <v>66</v>
      </c>
      <c r="B262" s="3" t="s">
        <v>80</v>
      </c>
      <c r="C262" s="5" t="s">
        <v>93</v>
      </c>
      <c r="D262" s="5" t="s">
        <v>681</v>
      </c>
      <c r="E262" s="3" t="s">
        <v>2</v>
      </c>
      <c r="F262" s="1" t="s">
        <v>159</v>
      </c>
      <c r="G262" s="6">
        <v>4</v>
      </c>
      <c r="H262" s="2" t="s">
        <v>407</v>
      </c>
      <c r="I262" s="2">
        <v>3</v>
      </c>
      <c r="J262" s="2"/>
      <c r="K262" s="31">
        <v>25</v>
      </c>
      <c r="L262" s="31">
        <v>900</v>
      </c>
      <c r="M262" s="31">
        <f t="shared" si="37"/>
        <v>1125</v>
      </c>
      <c r="N262" s="31">
        <f t="shared" si="38"/>
        <v>1181.25</v>
      </c>
      <c r="O262" s="31">
        <f t="shared" si="39"/>
        <v>54337.5</v>
      </c>
      <c r="P262" s="31">
        <v>1</v>
      </c>
      <c r="Q262" s="31">
        <v>1</v>
      </c>
      <c r="R262" s="31">
        <f t="shared" si="26"/>
        <v>1564000</v>
      </c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</row>
    <row r="263" spans="1:42" s="17" customFormat="1" ht="21.75" customHeight="1">
      <c r="A263" s="29">
        <v>67</v>
      </c>
      <c r="B263" s="3" t="s">
        <v>80</v>
      </c>
      <c r="C263" s="5" t="s">
        <v>96</v>
      </c>
      <c r="D263" s="5" t="s">
        <v>681</v>
      </c>
      <c r="E263" s="3" t="s">
        <v>2</v>
      </c>
      <c r="F263" s="1" t="s">
        <v>159</v>
      </c>
      <c r="G263" s="6">
        <v>4</v>
      </c>
      <c r="H263" s="2" t="s">
        <v>407</v>
      </c>
      <c r="I263" s="2">
        <v>3</v>
      </c>
      <c r="J263" s="2"/>
      <c r="K263" s="31">
        <v>25</v>
      </c>
      <c r="L263" s="31">
        <v>900</v>
      </c>
      <c r="M263" s="31">
        <f t="shared" si="37"/>
        <v>1125</v>
      </c>
      <c r="N263" s="31">
        <f t="shared" si="38"/>
        <v>1181.25</v>
      </c>
      <c r="O263" s="31">
        <f t="shared" si="39"/>
        <v>54337.5</v>
      </c>
      <c r="P263" s="31">
        <v>1</v>
      </c>
      <c r="Q263" s="31">
        <v>1</v>
      </c>
      <c r="R263" s="31">
        <f aca="true" t="shared" si="40" ref="R263:R326">68*$R$2</f>
        <v>1564000</v>
      </c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</row>
    <row r="264" spans="1:42" s="17" customFormat="1" ht="21.75" customHeight="1">
      <c r="A264" s="29">
        <v>68</v>
      </c>
      <c r="B264" s="3" t="s">
        <v>80</v>
      </c>
      <c r="C264" s="5" t="s">
        <v>97</v>
      </c>
      <c r="D264" s="5" t="s">
        <v>681</v>
      </c>
      <c r="E264" s="3" t="s">
        <v>2</v>
      </c>
      <c r="F264" s="1" t="s">
        <v>159</v>
      </c>
      <c r="G264" s="6">
        <v>4</v>
      </c>
      <c r="H264" s="2" t="s">
        <v>407</v>
      </c>
      <c r="I264" s="2">
        <v>3</v>
      </c>
      <c r="J264" s="2"/>
      <c r="K264" s="31">
        <v>25</v>
      </c>
      <c r="L264" s="31">
        <v>900</v>
      </c>
      <c r="M264" s="31">
        <f t="shared" si="37"/>
        <v>1125</v>
      </c>
      <c r="N264" s="31">
        <f t="shared" si="38"/>
        <v>1181.25</v>
      </c>
      <c r="O264" s="31">
        <f t="shared" si="39"/>
        <v>54337.5</v>
      </c>
      <c r="P264" s="31">
        <v>1</v>
      </c>
      <c r="Q264" s="31">
        <v>1</v>
      </c>
      <c r="R264" s="31">
        <f t="shared" si="40"/>
        <v>1564000</v>
      </c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</row>
    <row r="265" spans="1:42" s="17" customFormat="1" ht="21.75" customHeight="1">
      <c r="A265" s="29">
        <v>69</v>
      </c>
      <c r="B265" s="3" t="s">
        <v>80</v>
      </c>
      <c r="C265" s="5" t="s">
        <v>98</v>
      </c>
      <c r="D265" s="5" t="s">
        <v>681</v>
      </c>
      <c r="E265" s="3" t="s">
        <v>2</v>
      </c>
      <c r="F265" s="1" t="s">
        <v>159</v>
      </c>
      <c r="G265" s="6">
        <v>4</v>
      </c>
      <c r="H265" s="2" t="s">
        <v>407</v>
      </c>
      <c r="I265" s="2">
        <v>3</v>
      </c>
      <c r="J265" s="2"/>
      <c r="K265" s="31">
        <v>25</v>
      </c>
      <c r="L265" s="31">
        <v>900</v>
      </c>
      <c r="M265" s="31">
        <f t="shared" si="37"/>
        <v>1125</v>
      </c>
      <c r="N265" s="31">
        <f t="shared" si="38"/>
        <v>1181.25</v>
      </c>
      <c r="O265" s="31">
        <f t="shared" si="39"/>
        <v>54337.5</v>
      </c>
      <c r="P265" s="31">
        <v>1</v>
      </c>
      <c r="Q265" s="31">
        <v>1</v>
      </c>
      <c r="R265" s="31">
        <f t="shared" si="40"/>
        <v>1564000</v>
      </c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</row>
    <row r="266" spans="1:42" s="17" customFormat="1" ht="21.75" customHeight="1">
      <c r="A266" s="29">
        <v>70</v>
      </c>
      <c r="B266" s="3" t="s">
        <v>80</v>
      </c>
      <c r="C266" s="5" t="s">
        <v>99</v>
      </c>
      <c r="D266" s="5" t="s">
        <v>681</v>
      </c>
      <c r="E266" s="3" t="s">
        <v>2</v>
      </c>
      <c r="F266" s="1" t="s">
        <v>159</v>
      </c>
      <c r="G266" s="6">
        <v>4</v>
      </c>
      <c r="H266" s="2" t="s">
        <v>407</v>
      </c>
      <c r="I266" s="2">
        <v>3</v>
      </c>
      <c r="J266" s="2"/>
      <c r="K266" s="31">
        <v>25</v>
      </c>
      <c r="L266" s="31">
        <v>900</v>
      </c>
      <c r="M266" s="31">
        <f t="shared" si="37"/>
        <v>1125</v>
      </c>
      <c r="N266" s="31">
        <f t="shared" si="38"/>
        <v>1181.25</v>
      </c>
      <c r="O266" s="31">
        <f t="shared" si="39"/>
        <v>54337.5</v>
      </c>
      <c r="P266" s="31">
        <v>1</v>
      </c>
      <c r="Q266" s="31">
        <v>1</v>
      </c>
      <c r="R266" s="31">
        <f t="shared" si="40"/>
        <v>1564000</v>
      </c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</row>
    <row r="267" spans="1:42" s="17" customFormat="1" ht="21.75" customHeight="1">
      <c r="A267" s="29">
        <v>71</v>
      </c>
      <c r="B267" s="3" t="s">
        <v>80</v>
      </c>
      <c r="C267" s="5" t="s">
        <v>104</v>
      </c>
      <c r="D267" s="5" t="s">
        <v>681</v>
      </c>
      <c r="E267" s="3" t="s">
        <v>2</v>
      </c>
      <c r="F267" s="1" t="s">
        <v>159</v>
      </c>
      <c r="G267" s="6">
        <v>5</v>
      </c>
      <c r="H267" s="2" t="s">
        <v>401</v>
      </c>
      <c r="I267" s="2">
        <v>5</v>
      </c>
      <c r="J267" s="2"/>
      <c r="K267" s="31">
        <v>25</v>
      </c>
      <c r="L267" s="31">
        <v>1000</v>
      </c>
      <c r="M267" s="31">
        <f t="shared" si="37"/>
        <v>1250</v>
      </c>
      <c r="N267" s="31">
        <f t="shared" si="38"/>
        <v>1312.5</v>
      </c>
      <c r="O267" s="31">
        <f t="shared" si="39"/>
        <v>60375</v>
      </c>
      <c r="P267" s="31">
        <v>1</v>
      </c>
      <c r="Q267" s="31">
        <v>1</v>
      </c>
      <c r="R267" s="31">
        <f t="shared" si="40"/>
        <v>1564000</v>
      </c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</row>
    <row r="268" spans="1:42" s="17" customFormat="1" ht="21.75" customHeight="1">
      <c r="A268" s="29">
        <v>72</v>
      </c>
      <c r="B268" s="3" t="s">
        <v>80</v>
      </c>
      <c r="C268" s="5" t="s">
        <v>105</v>
      </c>
      <c r="D268" s="5" t="s">
        <v>681</v>
      </c>
      <c r="E268" s="3" t="s">
        <v>2</v>
      </c>
      <c r="F268" s="1" t="s">
        <v>159</v>
      </c>
      <c r="G268" s="6">
        <v>5</v>
      </c>
      <c r="H268" s="2" t="s">
        <v>401</v>
      </c>
      <c r="I268" s="2">
        <v>5</v>
      </c>
      <c r="J268" s="2"/>
      <c r="K268" s="31">
        <v>25</v>
      </c>
      <c r="L268" s="31">
        <v>1000</v>
      </c>
      <c r="M268" s="31">
        <f t="shared" si="37"/>
        <v>1250</v>
      </c>
      <c r="N268" s="31">
        <f t="shared" si="38"/>
        <v>1312.5</v>
      </c>
      <c r="O268" s="31">
        <f t="shared" si="39"/>
        <v>60375</v>
      </c>
      <c r="P268" s="31">
        <v>1</v>
      </c>
      <c r="Q268" s="31">
        <v>1</v>
      </c>
      <c r="R268" s="31">
        <f t="shared" si="40"/>
        <v>1564000</v>
      </c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</row>
    <row r="269" spans="1:42" s="17" customFormat="1" ht="21.75" customHeight="1">
      <c r="A269" s="29">
        <v>73</v>
      </c>
      <c r="B269" s="3" t="s">
        <v>79</v>
      </c>
      <c r="C269" s="30" t="s">
        <v>682</v>
      </c>
      <c r="D269" s="5" t="s">
        <v>683</v>
      </c>
      <c r="E269" s="3" t="s">
        <v>39</v>
      </c>
      <c r="F269" s="3"/>
      <c r="G269" s="2">
        <v>2</v>
      </c>
      <c r="H269" s="2" t="s">
        <v>397</v>
      </c>
      <c r="I269" s="2">
        <v>4</v>
      </c>
      <c r="J269" s="2"/>
      <c r="K269" s="31">
        <v>22</v>
      </c>
      <c r="L269" s="31">
        <v>500</v>
      </c>
      <c r="M269" s="31">
        <f t="shared" si="37"/>
        <v>550</v>
      </c>
      <c r="N269" s="31">
        <f t="shared" si="38"/>
        <v>577.5</v>
      </c>
      <c r="O269" s="31">
        <f t="shared" si="39"/>
        <v>26565</v>
      </c>
      <c r="P269" s="31">
        <v>1</v>
      </c>
      <c r="Q269" s="31">
        <v>1</v>
      </c>
      <c r="R269" s="31">
        <f t="shared" si="40"/>
        <v>1564000</v>
      </c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</row>
    <row r="270" spans="1:42" s="17" customFormat="1" ht="21.75" customHeight="1">
      <c r="A270" s="29">
        <v>74</v>
      </c>
      <c r="B270" s="3" t="s">
        <v>79</v>
      </c>
      <c r="C270" s="5" t="s">
        <v>684</v>
      </c>
      <c r="D270" s="5" t="s">
        <v>685</v>
      </c>
      <c r="E270" s="3" t="s">
        <v>37</v>
      </c>
      <c r="F270" s="3"/>
      <c r="G270" s="2">
        <v>3</v>
      </c>
      <c r="H270" s="2" t="s">
        <v>397</v>
      </c>
      <c r="I270" s="2">
        <v>4</v>
      </c>
      <c r="J270" s="2"/>
      <c r="K270" s="31">
        <v>17</v>
      </c>
      <c r="L270" s="31">
        <v>1000</v>
      </c>
      <c r="M270" s="31">
        <f t="shared" si="37"/>
        <v>850</v>
      </c>
      <c r="N270" s="31">
        <f t="shared" si="38"/>
        <v>892.5</v>
      </c>
      <c r="O270" s="31">
        <f t="shared" si="39"/>
        <v>41055</v>
      </c>
      <c r="P270" s="31">
        <v>1</v>
      </c>
      <c r="Q270" s="31">
        <v>1</v>
      </c>
      <c r="R270" s="31">
        <f t="shared" si="40"/>
        <v>1564000</v>
      </c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</row>
    <row r="271" spans="1:42" s="17" customFormat="1" ht="21.75" customHeight="1">
      <c r="A271" s="29">
        <v>75</v>
      </c>
      <c r="B271" s="3" t="s">
        <v>80</v>
      </c>
      <c r="C271" s="30" t="s">
        <v>686</v>
      </c>
      <c r="D271" s="8" t="s">
        <v>687</v>
      </c>
      <c r="E271" s="3" t="s">
        <v>2</v>
      </c>
      <c r="F271" s="1" t="s">
        <v>159</v>
      </c>
      <c r="G271" s="6">
        <v>3</v>
      </c>
      <c r="H271" s="2" t="s">
        <v>397</v>
      </c>
      <c r="I271" s="2">
        <v>4</v>
      </c>
      <c r="J271" s="2"/>
      <c r="K271" s="31">
        <v>20</v>
      </c>
      <c r="L271" s="31">
        <v>2200</v>
      </c>
      <c r="M271" s="31">
        <f>K271*L271/5</f>
        <v>8800</v>
      </c>
      <c r="N271" s="31">
        <f>M271*0.15*5.5</f>
        <v>7260</v>
      </c>
      <c r="O271" s="31">
        <f>M271*6.6*5.5+N271*2</f>
        <v>333960</v>
      </c>
      <c r="P271" s="31">
        <v>1</v>
      </c>
      <c r="Q271" s="31">
        <v>1</v>
      </c>
      <c r="R271" s="31">
        <f t="shared" si="40"/>
        <v>1564000</v>
      </c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</row>
    <row r="272" spans="1:42" s="17" customFormat="1" ht="21.75" customHeight="1">
      <c r="A272" s="29">
        <v>76</v>
      </c>
      <c r="B272" s="3" t="s">
        <v>79</v>
      </c>
      <c r="C272" s="30" t="s">
        <v>688</v>
      </c>
      <c r="D272" s="8" t="s">
        <v>687</v>
      </c>
      <c r="E272" s="3" t="s">
        <v>2</v>
      </c>
      <c r="F272" s="1" t="s">
        <v>159</v>
      </c>
      <c r="G272" s="6">
        <v>2</v>
      </c>
      <c r="H272" s="2" t="s">
        <v>395</v>
      </c>
      <c r="I272" s="2">
        <v>2</v>
      </c>
      <c r="J272" s="2"/>
      <c r="K272" s="31">
        <v>7</v>
      </c>
      <c r="L272" s="31">
        <v>2200</v>
      </c>
      <c r="M272" s="31">
        <f>K272*L272/5</f>
        <v>3080</v>
      </c>
      <c r="N272" s="31">
        <f>M272*0.15*5.5</f>
        <v>2541</v>
      </c>
      <c r="O272" s="31">
        <f>M272*6.6*5.5+N272*2</f>
        <v>116886</v>
      </c>
      <c r="P272" s="31">
        <v>1</v>
      </c>
      <c r="Q272" s="31">
        <v>1</v>
      </c>
      <c r="R272" s="31">
        <f t="shared" si="40"/>
        <v>1564000</v>
      </c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</row>
    <row r="273" spans="1:42" s="17" customFormat="1" ht="21.75" customHeight="1">
      <c r="A273" s="29">
        <v>77</v>
      </c>
      <c r="B273" s="3" t="s">
        <v>79</v>
      </c>
      <c r="C273" s="5" t="s">
        <v>689</v>
      </c>
      <c r="D273" s="5" t="s">
        <v>690</v>
      </c>
      <c r="E273" s="3" t="s">
        <v>44</v>
      </c>
      <c r="F273" s="3"/>
      <c r="G273" s="2">
        <v>2</v>
      </c>
      <c r="H273" s="2" t="s">
        <v>397</v>
      </c>
      <c r="I273" s="2">
        <v>4</v>
      </c>
      <c r="J273" s="2"/>
      <c r="K273" s="31">
        <v>15</v>
      </c>
      <c r="L273" s="31">
        <v>800</v>
      </c>
      <c r="M273" s="31">
        <f>K273*L273*5/100</f>
        <v>600</v>
      </c>
      <c r="N273" s="31">
        <f>M273*0.15*7</f>
        <v>630</v>
      </c>
      <c r="O273" s="31">
        <f>M273*6.6*7+N273*2</f>
        <v>28980</v>
      </c>
      <c r="P273" s="31">
        <v>1</v>
      </c>
      <c r="Q273" s="31">
        <v>1</v>
      </c>
      <c r="R273" s="31">
        <f t="shared" si="40"/>
        <v>1564000</v>
      </c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</row>
    <row r="274" spans="1:42" s="17" customFormat="1" ht="21.75" customHeight="1">
      <c r="A274" s="29">
        <v>78</v>
      </c>
      <c r="B274" s="3" t="s">
        <v>79</v>
      </c>
      <c r="C274" s="5" t="s">
        <v>691</v>
      </c>
      <c r="D274" s="5" t="s">
        <v>692</v>
      </c>
      <c r="E274" s="3" t="s">
        <v>43</v>
      </c>
      <c r="F274" s="3" t="s">
        <v>693</v>
      </c>
      <c r="G274" s="6">
        <v>2</v>
      </c>
      <c r="H274" s="2" t="s">
        <v>397</v>
      </c>
      <c r="I274" s="2">
        <v>4</v>
      </c>
      <c r="J274" s="2"/>
      <c r="K274" s="31">
        <v>20</v>
      </c>
      <c r="L274" s="31">
        <v>1200</v>
      </c>
      <c r="M274" s="31">
        <f>K274*L274*5/100</f>
        <v>1200</v>
      </c>
      <c r="N274" s="31">
        <f>M274*0.15*7</f>
        <v>1260</v>
      </c>
      <c r="O274" s="31">
        <f>M274*6.6*7+N274*2</f>
        <v>57960</v>
      </c>
      <c r="P274" s="31">
        <v>1</v>
      </c>
      <c r="Q274" s="31">
        <v>1</v>
      </c>
      <c r="R274" s="31">
        <f t="shared" si="40"/>
        <v>1564000</v>
      </c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</row>
    <row r="275" spans="1:42" s="17" customFormat="1" ht="21.75" customHeight="1">
      <c r="A275" s="29">
        <v>79</v>
      </c>
      <c r="B275" s="3" t="s">
        <v>83</v>
      </c>
      <c r="C275" s="30" t="s">
        <v>123</v>
      </c>
      <c r="D275" s="8" t="s">
        <v>694</v>
      </c>
      <c r="E275" s="3" t="s">
        <v>41</v>
      </c>
      <c r="F275" s="3" t="s">
        <v>695</v>
      </c>
      <c r="G275" s="6">
        <v>2</v>
      </c>
      <c r="H275" s="2" t="s">
        <v>397</v>
      </c>
      <c r="I275" s="2">
        <v>4</v>
      </c>
      <c r="J275" s="2"/>
      <c r="K275" s="31">
        <v>14</v>
      </c>
      <c r="L275" s="31">
        <v>1000</v>
      </c>
      <c r="M275" s="31">
        <f>(8*L275/5)+(18*L275*5/100)</f>
        <v>2500</v>
      </c>
      <c r="N275" s="31">
        <f>(8*L275/5*0.15*5.5)+(18*L275*5/100*0.15*7)</f>
        <v>2265</v>
      </c>
      <c r="O275" s="31">
        <f>((L275*8/5*6.6*5.5)+(L275*8/5*5.5*0.15*2))+((L275*18*5/100*6.6*7)+(L275*18*5/100*0.15*7*2))</f>
        <v>104190</v>
      </c>
      <c r="P275" s="31">
        <v>1</v>
      </c>
      <c r="Q275" s="31">
        <v>1</v>
      </c>
      <c r="R275" s="31">
        <f t="shared" si="40"/>
        <v>1564000</v>
      </c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</row>
    <row r="276" spans="1:42" s="17" customFormat="1" ht="21.75" customHeight="1">
      <c r="A276" s="29">
        <v>80</v>
      </c>
      <c r="B276" s="3" t="s">
        <v>79</v>
      </c>
      <c r="C276" s="5" t="s">
        <v>86</v>
      </c>
      <c r="D276" s="5" t="s">
        <v>696</v>
      </c>
      <c r="E276" s="3" t="s">
        <v>39</v>
      </c>
      <c r="F276" s="3"/>
      <c r="G276" s="6">
        <v>1</v>
      </c>
      <c r="H276" s="2" t="s">
        <v>395</v>
      </c>
      <c r="I276" s="2">
        <v>2</v>
      </c>
      <c r="J276" s="2"/>
      <c r="K276" s="31">
        <v>9</v>
      </c>
      <c r="L276" s="31">
        <v>1000</v>
      </c>
      <c r="M276" s="31">
        <f>K276*L276/5</f>
        <v>1800</v>
      </c>
      <c r="N276" s="31">
        <f>M276*0.15*5.5</f>
        <v>1485</v>
      </c>
      <c r="O276" s="31">
        <f>M276*6.6*5.5+N276*2</f>
        <v>68310</v>
      </c>
      <c r="P276" s="31">
        <v>1</v>
      </c>
      <c r="Q276" s="31">
        <v>1</v>
      </c>
      <c r="R276" s="31">
        <f t="shared" si="40"/>
        <v>1564000</v>
      </c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</row>
    <row r="277" spans="1:42" s="17" customFormat="1" ht="21.75" customHeight="1">
      <c r="A277" s="29">
        <v>81</v>
      </c>
      <c r="B277" s="3" t="s">
        <v>83</v>
      </c>
      <c r="C277" s="5" t="s">
        <v>28</v>
      </c>
      <c r="D277" s="5" t="s">
        <v>28</v>
      </c>
      <c r="E277" s="3" t="s">
        <v>41</v>
      </c>
      <c r="F277" s="3" t="s">
        <v>697</v>
      </c>
      <c r="G277" s="2">
        <v>2</v>
      </c>
      <c r="H277" s="2" t="s">
        <v>397</v>
      </c>
      <c r="I277" s="2">
        <v>4</v>
      </c>
      <c r="J277" s="2"/>
      <c r="K277" s="31">
        <v>12</v>
      </c>
      <c r="L277" s="31">
        <v>500</v>
      </c>
      <c r="M277" s="31">
        <f>(8*L277/5)+(18*L277*5/100)</f>
        <v>1250</v>
      </c>
      <c r="N277" s="31">
        <f>(8*L277/5*0.15*5.5)+(18*L277*5/100*0.15*7)</f>
        <v>1132.5</v>
      </c>
      <c r="O277" s="31">
        <f>((L277*8/5*6.6*5.5)+(L277*8/5*5.5*0.15*2))+((L277*18*5/100*6.6*7)+(L277*18*5/100*0.15*7*2))</f>
        <v>52095</v>
      </c>
      <c r="P277" s="31">
        <v>1</v>
      </c>
      <c r="Q277" s="31">
        <v>1</v>
      </c>
      <c r="R277" s="31">
        <f t="shared" si="40"/>
        <v>1564000</v>
      </c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</row>
    <row r="278" spans="1:42" s="17" customFormat="1" ht="21.75" customHeight="1">
      <c r="A278" s="29">
        <v>82</v>
      </c>
      <c r="B278" s="3" t="s">
        <v>79</v>
      </c>
      <c r="C278" s="5" t="s">
        <v>698</v>
      </c>
      <c r="D278" s="5" t="s">
        <v>699</v>
      </c>
      <c r="E278" s="3" t="s">
        <v>40</v>
      </c>
      <c r="F278" s="3"/>
      <c r="G278" s="2">
        <v>3</v>
      </c>
      <c r="H278" s="2" t="s">
        <v>413</v>
      </c>
      <c r="I278" s="2">
        <v>6</v>
      </c>
      <c r="J278" s="2"/>
      <c r="K278" s="31">
        <v>17</v>
      </c>
      <c r="L278" s="31">
        <v>1000</v>
      </c>
      <c r="M278" s="31">
        <f>(2*L278/5)+(12*L278*5/100)</f>
        <v>1000</v>
      </c>
      <c r="N278" s="31">
        <f>(2*L278/5*0.15*5.5)+(12*L278*5/100*0.15*7)</f>
        <v>960</v>
      </c>
      <c r="O278" s="31">
        <f>((L278*2/5*6.6*5.5)+(L278*2/5*5.5*0.15*2))+((L278*12*5/100*6.6*7)+(L278*12*5/100*0.15*7*2))</f>
        <v>44160</v>
      </c>
      <c r="P278" s="31">
        <v>1</v>
      </c>
      <c r="Q278" s="31">
        <v>1</v>
      </c>
      <c r="R278" s="31">
        <f t="shared" si="40"/>
        <v>1564000</v>
      </c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</row>
    <row r="279" spans="1:42" s="17" customFormat="1" ht="21.75" customHeight="1">
      <c r="A279" s="29">
        <v>83</v>
      </c>
      <c r="B279" s="3" t="s">
        <v>83</v>
      </c>
      <c r="C279" s="5" t="s">
        <v>34</v>
      </c>
      <c r="D279" s="5" t="s">
        <v>700</v>
      </c>
      <c r="E279" s="3" t="s">
        <v>37</v>
      </c>
      <c r="F279" s="3"/>
      <c r="G279" s="2">
        <v>2</v>
      </c>
      <c r="H279" s="2" t="s">
        <v>407</v>
      </c>
      <c r="I279" s="2">
        <v>3</v>
      </c>
      <c r="J279" s="2"/>
      <c r="K279" s="31">
        <v>18</v>
      </c>
      <c r="L279" s="31">
        <v>1000</v>
      </c>
      <c r="M279" s="31">
        <f>(8*L279/5)+(18*L279*5/100)</f>
        <v>2500</v>
      </c>
      <c r="N279" s="31">
        <f>(8*L279/5*0.15*5.5)+(18*L279*5/100*0.15*7)</f>
        <v>2265</v>
      </c>
      <c r="O279" s="31">
        <f>((L279*8/5*6.6*5.5)+(L279*8/5*5.5*0.15*2))+((L279*18*5/100*6.6*7)+(L279*18*5/100*0.15*7*2))</f>
        <v>104190</v>
      </c>
      <c r="P279" s="31">
        <v>1</v>
      </c>
      <c r="Q279" s="31">
        <v>1</v>
      </c>
      <c r="R279" s="31">
        <f t="shared" si="40"/>
        <v>1564000</v>
      </c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</row>
    <row r="280" spans="1:42" s="17" customFormat="1" ht="21.75" customHeight="1">
      <c r="A280" s="29">
        <v>84</v>
      </c>
      <c r="B280" s="3" t="s">
        <v>83</v>
      </c>
      <c r="C280" s="5" t="s">
        <v>35</v>
      </c>
      <c r="D280" s="5" t="s">
        <v>700</v>
      </c>
      <c r="E280" s="3" t="s">
        <v>37</v>
      </c>
      <c r="F280" s="3"/>
      <c r="G280" s="2">
        <v>2</v>
      </c>
      <c r="H280" s="2" t="s">
        <v>407</v>
      </c>
      <c r="I280" s="2">
        <v>3</v>
      </c>
      <c r="J280" s="2"/>
      <c r="K280" s="31">
        <v>18</v>
      </c>
      <c r="L280" s="31">
        <v>1000</v>
      </c>
      <c r="M280" s="31">
        <f>(8*L280/5)+(18*L280*5/100)</f>
        <v>2500</v>
      </c>
      <c r="N280" s="31">
        <f>(8*L280/5*0.15*5.5)+(18*L280*5/100*0.15*7)</f>
        <v>2265</v>
      </c>
      <c r="O280" s="31">
        <f>((L280*8/5*6.6*5.5)+(L280*8/5*5.5*0.15*2))+((L280*18*5/100*6.6*7)+(L280*18*5/100*0.15*7*2))</f>
        <v>104190</v>
      </c>
      <c r="P280" s="31">
        <v>1</v>
      </c>
      <c r="Q280" s="31">
        <v>1</v>
      </c>
      <c r="R280" s="31">
        <f t="shared" si="40"/>
        <v>1564000</v>
      </c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</row>
    <row r="281" spans="1:42" s="17" customFormat="1" ht="21.75" customHeight="1">
      <c r="A281" s="29">
        <v>85</v>
      </c>
      <c r="B281" s="3" t="s">
        <v>79</v>
      </c>
      <c r="C281" s="30" t="s">
        <v>701</v>
      </c>
      <c r="D281" s="8" t="s">
        <v>702</v>
      </c>
      <c r="E281" s="3" t="s">
        <v>43</v>
      </c>
      <c r="F281" s="3"/>
      <c r="G281" s="6">
        <v>2</v>
      </c>
      <c r="H281" s="2" t="s">
        <v>397</v>
      </c>
      <c r="I281" s="2">
        <v>4</v>
      </c>
      <c r="J281" s="2"/>
      <c r="K281" s="31">
        <v>12</v>
      </c>
      <c r="L281" s="31">
        <v>800</v>
      </c>
      <c r="M281" s="31">
        <f>K281*L281/5</f>
        <v>1920</v>
      </c>
      <c r="N281" s="31">
        <f>M281*0.15*5.5</f>
        <v>1584</v>
      </c>
      <c r="O281" s="31">
        <f>M281*6.6*5.5+N281*2</f>
        <v>72864</v>
      </c>
      <c r="P281" s="31">
        <v>1</v>
      </c>
      <c r="Q281" s="31">
        <v>1</v>
      </c>
      <c r="R281" s="31">
        <f t="shared" si="40"/>
        <v>1564000</v>
      </c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</row>
    <row r="282" spans="1:42" s="17" customFormat="1" ht="21.75" customHeight="1">
      <c r="A282" s="29">
        <v>86</v>
      </c>
      <c r="B282" s="3" t="s">
        <v>80</v>
      </c>
      <c r="C282" s="5" t="s">
        <v>74</v>
      </c>
      <c r="D282" s="5" t="s">
        <v>73</v>
      </c>
      <c r="E282" s="3" t="s">
        <v>2</v>
      </c>
      <c r="F282" s="3" t="s">
        <v>703</v>
      </c>
      <c r="G282" s="2">
        <v>4</v>
      </c>
      <c r="H282" s="2" t="s">
        <v>397</v>
      </c>
      <c r="I282" s="2">
        <v>4</v>
      </c>
      <c r="J282" s="2"/>
      <c r="K282" s="31">
        <v>27</v>
      </c>
      <c r="L282" s="31">
        <f>3000-L281</f>
        <v>2200</v>
      </c>
      <c r="M282" s="31">
        <f>(5*L282/5)+(13*L282*5/100)</f>
        <v>3630</v>
      </c>
      <c r="N282" s="31">
        <f>(5*L282/5*0.15*5.5)+(13*L282*5/100*0.15*7)</f>
        <v>3316.5</v>
      </c>
      <c r="O282" s="31">
        <f>((L282*5/5*6.6*5.5)+(L282*5/5*5.5*0.15*2))+((L282*13*5/100*6.6*7)+(L282*13*5/100*0.15*7*2))</f>
        <v>152559</v>
      </c>
      <c r="P282" s="31">
        <v>1</v>
      </c>
      <c r="Q282" s="31">
        <v>1</v>
      </c>
      <c r="R282" s="31">
        <f t="shared" si="40"/>
        <v>1564000</v>
      </c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</row>
    <row r="283" spans="1:42" s="17" customFormat="1" ht="21.75" customHeight="1">
      <c r="A283" s="29">
        <v>87</v>
      </c>
      <c r="B283" s="3" t="s">
        <v>79</v>
      </c>
      <c r="C283" s="5" t="s">
        <v>72</v>
      </c>
      <c r="D283" s="5" t="s">
        <v>73</v>
      </c>
      <c r="E283" s="3" t="s">
        <v>2</v>
      </c>
      <c r="F283" s="3" t="s">
        <v>704</v>
      </c>
      <c r="G283" s="2">
        <v>2</v>
      </c>
      <c r="H283" s="2" t="s">
        <v>446</v>
      </c>
      <c r="I283" s="2">
        <v>1</v>
      </c>
      <c r="J283" s="2"/>
      <c r="K283" s="31">
        <v>9</v>
      </c>
      <c r="L283" s="31">
        <f>3000/35*9</f>
        <v>771.4285714285713</v>
      </c>
      <c r="M283" s="31">
        <f>(5*L283/5)+(13*L283*5/100)</f>
        <v>1272.8571428571427</v>
      </c>
      <c r="N283" s="31">
        <f>(5*L283/5*0.15*5.5)+(13*L283*5/100*0.15*7)</f>
        <v>1162.9285714285713</v>
      </c>
      <c r="O283" s="31">
        <f>((L283*5/5*6.6*5.5)+(L283*5/5*5.5*0.15*2))+((L283*13*5/100*6.6*7)+(L283*13*5/100*0.15*7*2))</f>
        <v>53494.714285714275</v>
      </c>
      <c r="P283" s="31">
        <v>1</v>
      </c>
      <c r="Q283" s="31">
        <v>1</v>
      </c>
      <c r="R283" s="31">
        <f t="shared" si="40"/>
        <v>1564000</v>
      </c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</row>
    <row r="284" spans="1:42" s="17" customFormat="1" ht="21.75" customHeight="1">
      <c r="A284" s="29">
        <v>88</v>
      </c>
      <c r="B284" s="3" t="s">
        <v>80</v>
      </c>
      <c r="C284" s="5" t="s">
        <v>705</v>
      </c>
      <c r="D284" s="5" t="s">
        <v>706</v>
      </c>
      <c r="E284" s="3" t="s">
        <v>2</v>
      </c>
      <c r="F284" s="3"/>
      <c r="G284" s="2">
        <v>2</v>
      </c>
      <c r="H284" s="2" t="s">
        <v>397</v>
      </c>
      <c r="I284" s="2">
        <v>4</v>
      </c>
      <c r="J284" s="2"/>
      <c r="K284" s="31">
        <v>28</v>
      </c>
      <c r="L284" s="31">
        <v>1000</v>
      </c>
      <c r="M284" s="31">
        <f>K284*L284/5</f>
        <v>5600</v>
      </c>
      <c r="N284" s="31">
        <f>M284*0.15*5.5</f>
        <v>4620</v>
      </c>
      <c r="O284" s="31">
        <f>M284*6.6*5.5+N284*2</f>
        <v>212520</v>
      </c>
      <c r="P284" s="31">
        <v>1</v>
      </c>
      <c r="Q284" s="31">
        <v>1</v>
      </c>
      <c r="R284" s="31">
        <f t="shared" si="40"/>
        <v>1564000</v>
      </c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</row>
    <row r="285" spans="1:42" s="17" customFormat="1" ht="21.75" customHeight="1">
      <c r="A285" s="29">
        <v>89</v>
      </c>
      <c r="B285" s="3" t="s">
        <v>79</v>
      </c>
      <c r="C285" s="5" t="s">
        <v>707</v>
      </c>
      <c r="D285" s="5" t="s">
        <v>706</v>
      </c>
      <c r="E285" s="3" t="s">
        <v>2</v>
      </c>
      <c r="F285" s="3"/>
      <c r="G285" s="2">
        <v>2</v>
      </c>
      <c r="H285" s="2" t="s">
        <v>395</v>
      </c>
      <c r="I285" s="2">
        <v>2</v>
      </c>
      <c r="J285" s="2"/>
      <c r="K285" s="31">
        <v>5</v>
      </c>
      <c r="L285" s="31">
        <v>1000</v>
      </c>
      <c r="M285" s="31">
        <f>K285*L285*5/100</f>
        <v>250</v>
      </c>
      <c r="N285" s="31">
        <f>M285*0.15*7</f>
        <v>262.5</v>
      </c>
      <c r="O285" s="31">
        <f>M285*6.6*7+N285*2</f>
        <v>12075</v>
      </c>
      <c r="P285" s="31">
        <v>1</v>
      </c>
      <c r="Q285" s="31">
        <v>1</v>
      </c>
      <c r="R285" s="31">
        <f t="shared" si="40"/>
        <v>1564000</v>
      </c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</row>
    <row r="286" spans="1:42" s="17" customFormat="1" ht="21.75" customHeight="1">
      <c r="A286" s="29">
        <v>90</v>
      </c>
      <c r="B286" s="3" t="s">
        <v>79</v>
      </c>
      <c r="C286" s="5" t="s">
        <v>348</v>
      </c>
      <c r="D286" s="5" t="s">
        <v>56</v>
      </c>
      <c r="E286" s="3" t="s">
        <v>39</v>
      </c>
      <c r="F286" s="3"/>
      <c r="G286" s="6">
        <v>2</v>
      </c>
      <c r="H286" s="2" t="s">
        <v>395</v>
      </c>
      <c r="I286" s="2">
        <v>2</v>
      </c>
      <c r="J286" s="2"/>
      <c r="K286" s="31">
        <v>10</v>
      </c>
      <c r="L286" s="31">
        <v>600</v>
      </c>
      <c r="M286" s="31">
        <f>K286*L286/5</f>
        <v>1200</v>
      </c>
      <c r="N286" s="31">
        <f>M286*0.15*5.5</f>
        <v>990</v>
      </c>
      <c r="O286" s="31">
        <f>M286*6.6*5.5+N286*2</f>
        <v>45540</v>
      </c>
      <c r="P286" s="31">
        <v>1</v>
      </c>
      <c r="Q286" s="31">
        <v>1</v>
      </c>
      <c r="R286" s="31">
        <f t="shared" si="40"/>
        <v>1564000</v>
      </c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</row>
    <row r="287" spans="1:42" s="17" customFormat="1" ht="21.75" customHeight="1">
      <c r="A287" s="29">
        <v>91</v>
      </c>
      <c r="B287" s="3" t="s">
        <v>83</v>
      </c>
      <c r="C287" s="30" t="s">
        <v>708</v>
      </c>
      <c r="D287" s="8" t="s">
        <v>10</v>
      </c>
      <c r="E287" s="3" t="s">
        <v>41</v>
      </c>
      <c r="F287" s="3"/>
      <c r="G287" s="6">
        <v>4</v>
      </c>
      <c r="H287" s="2" t="s">
        <v>401</v>
      </c>
      <c r="I287" s="2">
        <v>5</v>
      </c>
      <c r="J287" s="2"/>
      <c r="K287" s="31">
        <v>22</v>
      </c>
      <c r="L287" s="31">
        <v>1700</v>
      </c>
      <c r="M287" s="31">
        <f>(8*L287/5)+(18*L287*5/100)</f>
        <v>4250</v>
      </c>
      <c r="N287" s="31">
        <f>(8*L287/5*0.15*5.5)+(18*L287*5/100*0.15*7)</f>
        <v>3850.5</v>
      </c>
      <c r="O287" s="31">
        <f>((L287*8/5*6.6*5.5)+(L287*8/5*5.5*0.15*2))+((L287*18*5/100*6.6*7)+(L287*18*5/100*0.15*7*2))</f>
        <v>177123</v>
      </c>
      <c r="P287" s="31">
        <v>1</v>
      </c>
      <c r="Q287" s="31">
        <v>1</v>
      </c>
      <c r="R287" s="31">
        <f t="shared" si="40"/>
        <v>1564000</v>
      </c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</row>
    <row r="288" spans="1:42" s="17" customFormat="1" ht="21.75" customHeight="1">
      <c r="A288" s="29">
        <v>92</v>
      </c>
      <c r="B288" s="3" t="s">
        <v>80</v>
      </c>
      <c r="C288" s="5" t="s">
        <v>66</v>
      </c>
      <c r="D288" s="5" t="s">
        <v>67</v>
      </c>
      <c r="E288" s="3" t="s">
        <v>41</v>
      </c>
      <c r="F288" s="3"/>
      <c r="G288" s="2">
        <v>1</v>
      </c>
      <c r="H288" s="2" t="s">
        <v>395</v>
      </c>
      <c r="I288" s="2">
        <v>2</v>
      </c>
      <c r="J288" s="2"/>
      <c r="K288" s="31">
        <v>10</v>
      </c>
      <c r="L288" s="31">
        <v>1000</v>
      </c>
      <c r="M288" s="31">
        <f>K288*L288/5</f>
        <v>2000</v>
      </c>
      <c r="N288" s="31">
        <f>M288*0.15*5.5</f>
        <v>1650</v>
      </c>
      <c r="O288" s="31">
        <f>M288*6.6*5.5+N288*2</f>
        <v>75900</v>
      </c>
      <c r="P288" s="31">
        <v>1</v>
      </c>
      <c r="Q288" s="31">
        <v>1</v>
      </c>
      <c r="R288" s="31">
        <f t="shared" si="40"/>
        <v>1564000</v>
      </c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</row>
    <row r="289" spans="1:42" s="17" customFormat="1" ht="21.75" customHeight="1">
      <c r="A289" s="29">
        <v>93</v>
      </c>
      <c r="B289" s="3" t="s">
        <v>80</v>
      </c>
      <c r="C289" s="5" t="s">
        <v>709</v>
      </c>
      <c r="D289" s="5" t="s">
        <v>710</v>
      </c>
      <c r="E289" s="3" t="s">
        <v>41</v>
      </c>
      <c r="F289" s="3"/>
      <c r="G289" s="2">
        <v>1</v>
      </c>
      <c r="H289" s="2" t="s">
        <v>446</v>
      </c>
      <c r="I289" s="2">
        <v>1</v>
      </c>
      <c r="J289" s="2"/>
      <c r="K289" s="31">
        <v>8</v>
      </c>
      <c r="L289" s="31">
        <v>1000</v>
      </c>
      <c r="M289" s="31">
        <f>K289*L289/5</f>
        <v>1600</v>
      </c>
      <c r="N289" s="31">
        <f>M289*0.15*5.5</f>
        <v>1320</v>
      </c>
      <c r="O289" s="31">
        <f>M289*6.6*5.5+N289*2</f>
        <v>60720</v>
      </c>
      <c r="P289" s="31">
        <v>1</v>
      </c>
      <c r="Q289" s="31">
        <v>1</v>
      </c>
      <c r="R289" s="31">
        <f t="shared" si="40"/>
        <v>1564000</v>
      </c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</row>
    <row r="290" spans="1:42" s="17" customFormat="1" ht="21.75" customHeight="1">
      <c r="A290" s="29">
        <v>94</v>
      </c>
      <c r="B290" s="3" t="s">
        <v>80</v>
      </c>
      <c r="C290" s="5" t="s">
        <v>68</v>
      </c>
      <c r="D290" s="5" t="s">
        <v>69</v>
      </c>
      <c r="E290" s="3" t="s">
        <v>41</v>
      </c>
      <c r="F290" s="3"/>
      <c r="G290" s="2">
        <v>1</v>
      </c>
      <c r="H290" s="2" t="s">
        <v>395</v>
      </c>
      <c r="I290" s="2">
        <v>2</v>
      </c>
      <c r="J290" s="2"/>
      <c r="K290" s="31">
        <v>11</v>
      </c>
      <c r="L290" s="31">
        <v>1000</v>
      </c>
      <c r="M290" s="31">
        <f>(7*L290/5)+(15*L290*5/100)</f>
        <v>2150</v>
      </c>
      <c r="N290" s="31">
        <f>(7*L290/5*0.15*5.5)+(15*L290*5/100*0.15*7)</f>
        <v>1942.5</v>
      </c>
      <c r="O290" s="31">
        <f>((L290*7/5*6.6*5.5)+(L290*7/5*5.5*0.15*2))+((L290*15*5/100*6.6*7)+(L290*15*5/100*0.15*7*2))</f>
        <v>89355</v>
      </c>
      <c r="P290" s="31">
        <v>1</v>
      </c>
      <c r="Q290" s="31">
        <v>1</v>
      </c>
      <c r="R290" s="31">
        <f t="shared" si="40"/>
        <v>1564000</v>
      </c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</row>
    <row r="291" spans="1:42" s="17" customFormat="1" ht="21.75" customHeight="1">
      <c r="A291" s="29">
        <v>95</v>
      </c>
      <c r="B291" s="3" t="s">
        <v>79</v>
      </c>
      <c r="C291" s="5" t="s">
        <v>711</v>
      </c>
      <c r="D291" s="5" t="s">
        <v>712</v>
      </c>
      <c r="E291" s="3" t="s">
        <v>44</v>
      </c>
      <c r="F291" s="3"/>
      <c r="G291" s="2">
        <v>4</v>
      </c>
      <c r="H291" s="2" t="s">
        <v>413</v>
      </c>
      <c r="I291" s="2">
        <v>6</v>
      </c>
      <c r="J291" s="2"/>
      <c r="K291" s="31">
        <v>15</v>
      </c>
      <c r="L291" s="31">
        <v>3000</v>
      </c>
      <c r="M291" s="31">
        <f>K291*L291*5/100</f>
        <v>2250</v>
      </c>
      <c r="N291" s="31">
        <f>M291*0.15*7</f>
        <v>2362.5</v>
      </c>
      <c r="O291" s="31">
        <f>M291*6.6*7+N291*2</f>
        <v>108675</v>
      </c>
      <c r="P291" s="31">
        <v>1</v>
      </c>
      <c r="Q291" s="31">
        <v>1</v>
      </c>
      <c r="R291" s="31">
        <f t="shared" si="40"/>
        <v>1564000</v>
      </c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</row>
    <row r="292" spans="1:42" s="17" customFormat="1" ht="21.75" customHeight="1">
      <c r="A292" s="29">
        <v>96</v>
      </c>
      <c r="B292" s="3" t="s">
        <v>83</v>
      </c>
      <c r="C292" s="5" t="s">
        <v>713</v>
      </c>
      <c r="D292" s="5" t="s">
        <v>714</v>
      </c>
      <c r="E292" s="3" t="s">
        <v>40</v>
      </c>
      <c r="F292" s="3"/>
      <c r="G292" s="2">
        <v>2</v>
      </c>
      <c r="H292" s="2" t="s">
        <v>395</v>
      </c>
      <c r="I292" s="2">
        <v>2</v>
      </c>
      <c r="J292" s="2"/>
      <c r="K292" s="31">
        <v>10</v>
      </c>
      <c r="L292" s="31">
        <v>800</v>
      </c>
      <c r="M292" s="31">
        <f>(8*L292/5)+(18*L292*5/100)</f>
        <v>2000</v>
      </c>
      <c r="N292" s="31">
        <f>(8*L292/5*0.15*5.5)+(18*L292*5/100*0.15*7)</f>
        <v>1812</v>
      </c>
      <c r="O292" s="31">
        <f>((L292*8/5*6.6*5.5)+(L292*8/5*5.5*0.15*2))+((L292*18*5/100*6.6*7)+(L292*18*5/100*0.15*7*2))</f>
        <v>83352</v>
      </c>
      <c r="P292" s="31">
        <v>1</v>
      </c>
      <c r="Q292" s="31">
        <v>1</v>
      </c>
      <c r="R292" s="31">
        <f t="shared" si="40"/>
        <v>1564000</v>
      </c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</row>
    <row r="293" spans="1:42" s="17" customFormat="1" ht="21.75" customHeight="1">
      <c r="A293" s="29">
        <v>97</v>
      </c>
      <c r="B293" s="3" t="s">
        <v>79</v>
      </c>
      <c r="C293" s="5" t="s">
        <v>715</v>
      </c>
      <c r="D293" s="8" t="s">
        <v>716</v>
      </c>
      <c r="E293" s="3" t="s">
        <v>37</v>
      </c>
      <c r="F293" s="3"/>
      <c r="G293" s="2">
        <v>2</v>
      </c>
      <c r="H293" s="2" t="s">
        <v>395</v>
      </c>
      <c r="I293" s="2">
        <v>2</v>
      </c>
      <c r="J293" s="2"/>
      <c r="K293" s="31">
        <v>11</v>
      </c>
      <c r="L293" s="31">
        <v>700</v>
      </c>
      <c r="M293" s="31">
        <f>K293*L293*5/100</f>
        <v>385</v>
      </c>
      <c r="N293" s="31">
        <f>M293*0.15*7</f>
        <v>404.25</v>
      </c>
      <c r="O293" s="31">
        <f>M293*6.6*7+N293*2</f>
        <v>18595.5</v>
      </c>
      <c r="P293" s="31">
        <v>1</v>
      </c>
      <c r="Q293" s="31">
        <v>1</v>
      </c>
      <c r="R293" s="31">
        <f t="shared" si="40"/>
        <v>1564000</v>
      </c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</row>
    <row r="294" spans="1:42" s="17" customFormat="1" ht="21.75" customHeight="1">
      <c r="A294" s="29">
        <v>98</v>
      </c>
      <c r="B294" s="3" t="s">
        <v>79</v>
      </c>
      <c r="C294" s="5" t="s">
        <v>717</v>
      </c>
      <c r="D294" s="5" t="s">
        <v>718</v>
      </c>
      <c r="E294" s="3" t="s">
        <v>40</v>
      </c>
      <c r="F294" s="3"/>
      <c r="G294" s="2">
        <v>2</v>
      </c>
      <c r="H294" s="2" t="s">
        <v>446</v>
      </c>
      <c r="I294" s="2">
        <v>1</v>
      </c>
      <c r="J294" s="2"/>
      <c r="K294" s="31">
        <v>10</v>
      </c>
      <c r="L294" s="31">
        <v>900</v>
      </c>
      <c r="M294" s="31">
        <f>K294*L294/5</f>
        <v>1800</v>
      </c>
      <c r="N294" s="31">
        <f aca="true" t="shared" si="41" ref="N294:N303">M294*0.15*5.5</f>
        <v>1485</v>
      </c>
      <c r="O294" s="31">
        <f aca="true" t="shared" si="42" ref="O294:O303">M294*6.6*5.5+N294*2</f>
        <v>68310</v>
      </c>
      <c r="P294" s="31">
        <v>1</v>
      </c>
      <c r="Q294" s="31">
        <v>1</v>
      </c>
      <c r="R294" s="31">
        <f t="shared" si="40"/>
        <v>1564000</v>
      </c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</row>
    <row r="295" spans="1:42" s="17" customFormat="1" ht="21.75" customHeight="1">
      <c r="A295" s="29">
        <v>99</v>
      </c>
      <c r="B295" s="3" t="s">
        <v>79</v>
      </c>
      <c r="C295" s="5" t="s">
        <v>719</v>
      </c>
      <c r="D295" s="5" t="s">
        <v>57</v>
      </c>
      <c r="E295" s="3" t="s">
        <v>44</v>
      </c>
      <c r="F295" s="3" t="s">
        <v>444</v>
      </c>
      <c r="G295" s="6">
        <v>2</v>
      </c>
      <c r="H295" s="2" t="s">
        <v>395</v>
      </c>
      <c r="I295" s="2">
        <v>2</v>
      </c>
      <c r="J295" s="2"/>
      <c r="K295" s="31">
        <v>13</v>
      </c>
      <c r="L295" s="31">
        <v>400</v>
      </c>
      <c r="M295" s="31">
        <f>(3*L295/5)+(7*L295*5/100)</f>
        <v>380</v>
      </c>
      <c r="N295" s="31">
        <f>(3*L295/5*0.15*5.5)+(7*L295*5/100*0.15*7)</f>
        <v>345</v>
      </c>
      <c r="O295" s="31">
        <f>((L295*3/5*6.6*5.5)+(L295*3/5*5.5*0.15*2))+((L295*7*5/100*6.6*7)+(L295*7*5/100*0.15*7*2))</f>
        <v>15870</v>
      </c>
      <c r="P295" s="31">
        <v>1</v>
      </c>
      <c r="Q295" s="31">
        <v>1</v>
      </c>
      <c r="R295" s="31">
        <f t="shared" si="40"/>
        <v>1564000</v>
      </c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</row>
    <row r="296" spans="1:42" s="17" customFormat="1" ht="21.75" customHeight="1">
      <c r="A296" s="29">
        <v>100</v>
      </c>
      <c r="B296" s="3" t="s">
        <v>79</v>
      </c>
      <c r="C296" s="30" t="s">
        <v>720</v>
      </c>
      <c r="D296" s="8" t="s">
        <v>19</v>
      </c>
      <c r="E296" s="3" t="s">
        <v>42</v>
      </c>
      <c r="F296" s="3" t="s">
        <v>721</v>
      </c>
      <c r="G296" s="6">
        <v>1</v>
      </c>
      <c r="H296" s="2" t="s">
        <v>446</v>
      </c>
      <c r="I296" s="2">
        <v>1</v>
      </c>
      <c r="J296" s="2"/>
      <c r="K296" s="31">
        <v>9</v>
      </c>
      <c r="L296" s="31">
        <v>500</v>
      </c>
      <c r="M296" s="31">
        <f>K296*L296/5</f>
        <v>900</v>
      </c>
      <c r="N296" s="31">
        <f t="shared" si="41"/>
        <v>742.5</v>
      </c>
      <c r="O296" s="31">
        <f t="shared" si="42"/>
        <v>34155</v>
      </c>
      <c r="P296" s="31">
        <v>1</v>
      </c>
      <c r="Q296" s="31">
        <v>1</v>
      </c>
      <c r="R296" s="31">
        <f t="shared" si="40"/>
        <v>1564000</v>
      </c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</row>
    <row r="297" spans="1:42" s="17" customFormat="1" ht="21.75" customHeight="1">
      <c r="A297" s="29">
        <v>101</v>
      </c>
      <c r="B297" s="3" t="s">
        <v>79</v>
      </c>
      <c r="C297" s="5" t="s">
        <v>722</v>
      </c>
      <c r="D297" s="5" t="s">
        <v>146</v>
      </c>
      <c r="E297" s="3" t="s">
        <v>40</v>
      </c>
      <c r="F297" s="3"/>
      <c r="G297" s="6">
        <v>2</v>
      </c>
      <c r="H297" s="2" t="s">
        <v>395</v>
      </c>
      <c r="I297" s="2">
        <v>2</v>
      </c>
      <c r="J297" s="2"/>
      <c r="K297" s="31">
        <v>10</v>
      </c>
      <c r="L297" s="31">
        <v>800</v>
      </c>
      <c r="M297" s="31">
        <f>K297*L297/5</f>
        <v>1600</v>
      </c>
      <c r="N297" s="31">
        <f t="shared" si="41"/>
        <v>1320</v>
      </c>
      <c r="O297" s="31">
        <f t="shared" si="42"/>
        <v>60720</v>
      </c>
      <c r="P297" s="31">
        <v>1</v>
      </c>
      <c r="Q297" s="31">
        <v>1</v>
      </c>
      <c r="R297" s="31">
        <f t="shared" si="40"/>
        <v>1564000</v>
      </c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</row>
    <row r="298" spans="1:42" s="17" customFormat="1" ht="21.75" customHeight="1">
      <c r="A298" s="29">
        <v>102</v>
      </c>
      <c r="B298" s="3" t="s">
        <v>83</v>
      </c>
      <c r="C298" s="5" t="s">
        <v>16</v>
      </c>
      <c r="D298" s="8" t="s">
        <v>723</v>
      </c>
      <c r="E298" s="3" t="s">
        <v>44</v>
      </c>
      <c r="F298" s="1" t="s">
        <v>159</v>
      </c>
      <c r="G298" s="2">
        <v>6</v>
      </c>
      <c r="H298" s="2" t="s">
        <v>413</v>
      </c>
      <c r="I298" s="2">
        <v>6</v>
      </c>
      <c r="J298" s="2"/>
      <c r="K298" s="31">
        <v>22</v>
      </c>
      <c r="L298" s="31">
        <v>1500</v>
      </c>
      <c r="M298" s="31">
        <f>(8*L298/5)+(18*L298*5/100)</f>
        <v>3750</v>
      </c>
      <c r="N298" s="31">
        <f>(8*L298/5*0.15*5.5)+(18*L298*5/100*0.15*7)</f>
        <v>3397.5</v>
      </c>
      <c r="O298" s="31">
        <f>((L298*8/5*6.6*5.5)+(L298*8/5*5.5*0.15*2))+((L298*18*5/100*6.6*7)+(L298*18*5/100*0.15*7*2))</f>
        <v>156285</v>
      </c>
      <c r="P298" s="31">
        <v>1</v>
      </c>
      <c r="Q298" s="31">
        <v>1</v>
      </c>
      <c r="R298" s="31">
        <f t="shared" si="40"/>
        <v>1564000</v>
      </c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</row>
    <row r="299" spans="1:42" s="17" customFormat="1" ht="21.75" customHeight="1">
      <c r="A299" s="29">
        <v>103</v>
      </c>
      <c r="B299" s="3" t="s">
        <v>79</v>
      </c>
      <c r="C299" s="30" t="s">
        <v>724</v>
      </c>
      <c r="D299" s="8" t="s">
        <v>26</v>
      </c>
      <c r="E299" s="3" t="s">
        <v>42</v>
      </c>
      <c r="F299" s="3"/>
      <c r="G299" s="6">
        <v>2</v>
      </c>
      <c r="H299" s="2" t="s">
        <v>395</v>
      </c>
      <c r="I299" s="2">
        <v>2</v>
      </c>
      <c r="J299" s="2"/>
      <c r="K299" s="31">
        <v>10</v>
      </c>
      <c r="L299" s="31">
        <v>1000</v>
      </c>
      <c r="M299" s="31">
        <f>K299*L299/5</f>
        <v>2000</v>
      </c>
      <c r="N299" s="31">
        <f t="shared" si="41"/>
        <v>1650</v>
      </c>
      <c r="O299" s="31">
        <f t="shared" si="42"/>
        <v>75900</v>
      </c>
      <c r="P299" s="31">
        <v>1</v>
      </c>
      <c r="Q299" s="31">
        <v>1</v>
      </c>
      <c r="R299" s="31">
        <f t="shared" si="40"/>
        <v>1564000</v>
      </c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</row>
    <row r="300" spans="1:42" s="17" customFormat="1" ht="21.75" customHeight="1">
      <c r="A300" s="29">
        <v>104</v>
      </c>
      <c r="B300" s="3" t="s">
        <v>79</v>
      </c>
      <c r="C300" s="30" t="s">
        <v>725</v>
      </c>
      <c r="D300" s="8" t="s">
        <v>58</v>
      </c>
      <c r="E300" s="3" t="s">
        <v>39</v>
      </c>
      <c r="F300" s="3"/>
      <c r="G300" s="6">
        <v>1</v>
      </c>
      <c r="H300" s="2" t="s">
        <v>395</v>
      </c>
      <c r="I300" s="2">
        <v>2</v>
      </c>
      <c r="J300" s="2"/>
      <c r="K300" s="31">
        <v>10</v>
      </c>
      <c r="L300" s="31">
        <v>400</v>
      </c>
      <c r="M300" s="31">
        <f>K300*L300/5</f>
        <v>800</v>
      </c>
      <c r="N300" s="31">
        <f t="shared" si="41"/>
        <v>660</v>
      </c>
      <c r="O300" s="31">
        <f t="shared" si="42"/>
        <v>30360</v>
      </c>
      <c r="P300" s="31">
        <v>1</v>
      </c>
      <c r="Q300" s="31">
        <v>1</v>
      </c>
      <c r="R300" s="31">
        <f t="shared" si="40"/>
        <v>1564000</v>
      </c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</row>
    <row r="301" spans="1:42" s="17" customFormat="1" ht="21.75" customHeight="1">
      <c r="A301" s="29">
        <v>105</v>
      </c>
      <c r="B301" s="1" t="s">
        <v>80</v>
      </c>
      <c r="C301" s="5" t="s">
        <v>726</v>
      </c>
      <c r="D301" s="5" t="s">
        <v>489</v>
      </c>
      <c r="E301" s="1" t="s">
        <v>40</v>
      </c>
      <c r="F301" s="1" t="s">
        <v>159</v>
      </c>
      <c r="G301" s="2">
        <v>4</v>
      </c>
      <c r="H301" s="33" t="s">
        <v>395</v>
      </c>
      <c r="I301" s="2">
        <v>2</v>
      </c>
      <c r="J301" s="33"/>
      <c r="K301" s="31">
        <v>27</v>
      </c>
      <c r="L301" s="31">
        <v>1500</v>
      </c>
      <c r="M301" s="31">
        <f>(7*L301/5)+(15*L301*5/100)</f>
        <v>3225</v>
      </c>
      <c r="N301" s="31">
        <f>(7*L301/5*0.15*5.5)+(15*L301*5/100*0.15*7)</f>
        <v>2913.75</v>
      </c>
      <c r="O301" s="31">
        <f>((L301*7/5*6.6*5.5)+(L301*7/5*5.5*0.15*2))+((L301*15*5/100*6.6*7)+(L301*15*5/100*0.15*7*2))</f>
        <v>134032.5</v>
      </c>
      <c r="P301" s="31">
        <v>1</v>
      </c>
      <c r="Q301" s="31">
        <v>1</v>
      </c>
      <c r="R301" s="31">
        <f t="shared" si="40"/>
        <v>1564000</v>
      </c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</row>
    <row r="302" spans="1:42" s="17" customFormat="1" ht="21.75" customHeight="1">
      <c r="A302" s="29">
        <v>106</v>
      </c>
      <c r="B302" s="3" t="s">
        <v>80</v>
      </c>
      <c r="C302" s="5" t="s">
        <v>727</v>
      </c>
      <c r="D302" s="5" t="s">
        <v>48</v>
      </c>
      <c r="E302" s="3" t="s">
        <v>40</v>
      </c>
      <c r="F302" s="1" t="s">
        <v>159</v>
      </c>
      <c r="G302" s="6">
        <v>4</v>
      </c>
      <c r="H302" s="33" t="s">
        <v>395</v>
      </c>
      <c r="I302" s="2">
        <v>2</v>
      </c>
      <c r="J302" s="33"/>
      <c r="K302" s="31">
        <v>27</v>
      </c>
      <c r="L302" s="31">
        <v>1500</v>
      </c>
      <c r="M302" s="31">
        <f>K302*L302/5</f>
        <v>8100</v>
      </c>
      <c r="N302" s="31">
        <f t="shared" si="41"/>
        <v>6682.5</v>
      </c>
      <c r="O302" s="31">
        <f t="shared" si="42"/>
        <v>307395</v>
      </c>
      <c r="P302" s="31">
        <v>1</v>
      </c>
      <c r="Q302" s="31">
        <v>1</v>
      </c>
      <c r="R302" s="31">
        <f t="shared" si="40"/>
        <v>1564000</v>
      </c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</row>
    <row r="303" spans="1:42" s="17" customFormat="1" ht="21.75" customHeight="1">
      <c r="A303" s="29">
        <v>107</v>
      </c>
      <c r="B303" s="3" t="s">
        <v>79</v>
      </c>
      <c r="C303" s="30" t="s">
        <v>110</v>
      </c>
      <c r="D303" s="8" t="s">
        <v>111</v>
      </c>
      <c r="E303" s="3" t="s">
        <v>39</v>
      </c>
      <c r="F303" s="3"/>
      <c r="G303" s="6">
        <v>2</v>
      </c>
      <c r="H303" s="2" t="s">
        <v>397</v>
      </c>
      <c r="I303" s="2">
        <v>4</v>
      </c>
      <c r="J303" s="2"/>
      <c r="K303" s="31">
        <v>8</v>
      </c>
      <c r="L303" s="31">
        <v>800</v>
      </c>
      <c r="M303" s="31">
        <f>K303*L303/5</f>
        <v>1280</v>
      </c>
      <c r="N303" s="31">
        <f t="shared" si="41"/>
        <v>1056</v>
      </c>
      <c r="O303" s="31">
        <f t="shared" si="42"/>
        <v>48576</v>
      </c>
      <c r="P303" s="31">
        <v>1</v>
      </c>
      <c r="Q303" s="31">
        <v>1</v>
      </c>
      <c r="R303" s="31">
        <f t="shared" si="40"/>
        <v>1564000</v>
      </c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</row>
    <row r="304" spans="1:42" s="17" customFormat="1" ht="21.75" customHeight="1">
      <c r="A304" s="29">
        <v>108</v>
      </c>
      <c r="B304" s="3" t="s">
        <v>80</v>
      </c>
      <c r="C304" s="30" t="s">
        <v>120</v>
      </c>
      <c r="D304" s="8" t="s">
        <v>728</v>
      </c>
      <c r="E304" s="3" t="s">
        <v>37</v>
      </c>
      <c r="F304" s="3"/>
      <c r="G304" s="6">
        <v>2</v>
      </c>
      <c r="H304" s="2" t="s">
        <v>395</v>
      </c>
      <c r="I304" s="2">
        <v>2</v>
      </c>
      <c r="J304" s="2"/>
      <c r="K304" s="31">
        <v>8</v>
      </c>
      <c r="L304" s="31">
        <v>300</v>
      </c>
      <c r="M304" s="31">
        <f aca="true" t="shared" si="43" ref="M304:M315">K304*L304*5/100</f>
        <v>120</v>
      </c>
      <c r="N304" s="31">
        <f>M304*0.15*7</f>
        <v>126</v>
      </c>
      <c r="O304" s="31">
        <f>M304*6.6*7+N304*2</f>
        <v>5796</v>
      </c>
      <c r="P304" s="31">
        <v>1</v>
      </c>
      <c r="Q304" s="31">
        <v>1</v>
      </c>
      <c r="R304" s="31">
        <f t="shared" si="40"/>
        <v>1564000</v>
      </c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</row>
    <row r="305" spans="1:42" s="17" customFormat="1" ht="21.75" customHeight="1">
      <c r="A305" s="29">
        <v>109</v>
      </c>
      <c r="B305" s="3" t="s">
        <v>80</v>
      </c>
      <c r="C305" s="30" t="s">
        <v>119</v>
      </c>
      <c r="D305" s="8" t="s">
        <v>729</v>
      </c>
      <c r="E305" s="3" t="s">
        <v>39</v>
      </c>
      <c r="F305" s="3"/>
      <c r="G305" s="6">
        <v>1</v>
      </c>
      <c r="H305" s="2" t="s">
        <v>395</v>
      </c>
      <c r="I305" s="2">
        <v>2</v>
      </c>
      <c r="J305" s="2"/>
      <c r="K305" s="31">
        <v>9</v>
      </c>
      <c r="L305" s="31">
        <v>300</v>
      </c>
      <c r="M305" s="31">
        <f t="shared" si="43"/>
        <v>135</v>
      </c>
      <c r="N305" s="31">
        <f>M305*0.15*7</f>
        <v>141.75</v>
      </c>
      <c r="O305" s="31">
        <f>M305*6.6*7+N305*2</f>
        <v>6520.5</v>
      </c>
      <c r="P305" s="31">
        <v>1</v>
      </c>
      <c r="Q305" s="31">
        <v>1</v>
      </c>
      <c r="R305" s="31">
        <f t="shared" si="40"/>
        <v>1564000</v>
      </c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</row>
    <row r="306" spans="1:42" s="17" customFormat="1" ht="21.75" customHeight="1">
      <c r="A306" s="29">
        <v>110</v>
      </c>
      <c r="B306" s="3" t="s">
        <v>80</v>
      </c>
      <c r="C306" s="34" t="s">
        <v>118</v>
      </c>
      <c r="D306" s="8" t="s">
        <v>730</v>
      </c>
      <c r="E306" s="3" t="s">
        <v>43</v>
      </c>
      <c r="F306" s="3"/>
      <c r="G306" s="6">
        <v>4</v>
      </c>
      <c r="H306" s="2" t="s">
        <v>397</v>
      </c>
      <c r="I306" s="2">
        <v>4</v>
      </c>
      <c r="J306" s="2"/>
      <c r="K306" s="31">
        <v>17</v>
      </c>
      <c r="L306" s="31">
        <v>1500</v>
      </c>
      <c r="M306" s="31">
        <f t="shared" si="43"/>
        <v>1275</v>
      </c>
      <c r="N306" s="31">
        <f aca="true" t="shared" si="44" ref="N306:N314">M306*0.15*7</f>
        <v>1338.75</v>
      </c>
      <c r="O306" s="31">
        <f aca="true" t="shared" si="45" ref="O306:O314">M306*6.6*7+N306*2</f>
        <v>61582.5</v>
      </c>
      <c r="P306" s="31">
        <v>1</v>
      </c>
      <c r="Q306" s="31">
        <v>1</v>
      </c>
      <c r="R306" s="31">
        <f t="shared" si="40"/>
        <v>1564000</v>
      </c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</row>
    <row r="307" spans="1:42" s="17" customFormat="1" ht="21.75" customHeight="1">
      <c r="A307" s="29">
        <v>111</v>
      </c>
      <c r="B307" s="3" t="s">
        <v>80</v>
      </c>
      <c r="C307" s="34" t="s">
        <v>731</v>
      </c>
      <c r="D307" s="8" t="s">
        <v>732</v>
      </c>
      <c r="E307" s="3" t="s">
        <v>77</v>
      </c>
      <c r="F307" s="3"/>
      <c r="G307" s="6">
        <v>2</v>
      </c>
      <c r="H307" s="2" t="s">
        <v>397</v>
      </c>
      <c r="I307" s="2">
        <v>4</v>
      </c>
      <c r="J307" s="2"/>
      <c r="K307" s="31">
        <v>15</v>
      </c>
      <c r="L307" s="31">
        <v>800</v>
      </c>
      <c r="M307" s="31">
        <f t="shared" si="43"/>
        <v>600</v>
      </c>
      <c r="N307" s="31">
        <f t="shared" si="44"/>
        <v>630</v>
      </c>
      <c r="O307" s="31">
        <f t="shared" si="45"/>
        <v>28980</v>
      </c>
      <c r="P307" s="31">
        <v>1</v>
      </c>
      <c r="Q307" s="31">
        <v>1</v>
      </c>
      <c r="R307" s="31">
        <f t="shared" si="40"/>
        <v>1564000</v>
      </c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</row>
    <row r="308" spans="1:42" s="17" customFormat="1" ht="21.75" customHeight="1">
      <c r="A308" s="29">
        <v>112</v>
      </c>
      <c r="B308" s="3" t="s">
        <v>80</v>
      </c>
      <c r="C308" s="34" t="s">
        <v>733</v>
      </c>
      <c r="D308" s="8" t="s">
        <v>732</v>
      </c>
      <c r="E308" s="3" t="s">
        <v>77</v>
      </c>
      <c r="F308" s="3"/>
      <c r="G308" s="6">
        <v>2</v>
      </c>
      <c r="H308" s="2" t="s">
        <v>397</v>
      </c>
      <c r="I308" s="2">
        <v>4</v>
      </c>
      <c r="J308" s="2"/>
      <c r="K308" s="31">
        <v>20</v>
      </c>
      <c r="L308" s="31">
        <v>800</v>
      </c>
      <c r="M308" s="31">
        <f t="shared" si="43"/>
        <v>800</v>
      </c>
      <c r="N308" s="31">
        <f t="shared" si="44"/>
        <v>840</v>
      </c>
      <c r="O308" s="31">
        <f t="shared" si="45"/>
        <v>38640</v>
      </c>
      <c r="P308" s="31">
        <v>1</v>
      </c>
      <c r="Q308" s="31">
        <v>1</v>
      </c>
      <c r="R308" s="31">
        <f t="shared" si="40"/>
        <v>1564000</v>
      </c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</row>
    <row r="309" spans="1:42" s="17" customFormat="1" ht="21.75" customHeight="1">
      <c r="A309" s="29">
        <v>113</v>
      </c>
      <c r="B309" s="3" t="s">
        <v>80</v>
      </c>
      <c r="C309" s="34" t="s">
        <v>734</v>
      </c>
      <c r="D309" s="8" t="s">
        <v>732</v>
      </c>
      <c r="E309" s="3" t="s">
        <v>77</v>
      </c>
      <c r="F309" s="3"/>
      <c r="G309" s="6">
        <v>2</v>
      </c>
      <c r="H309" s="2" t="s">
        <v>397</v>
      </c>
      <c r="I309" s="2">
        <v>4</v>
      </c>
      <c r="J309" s="2"/>
      <c r="K309" s="31">
        <v>20</v>
      </c>
      <c r="L309" s="31">
        <v>800</v>
      </c>
      <c r="M309" s="31">
        <f t="shared" si="43"/>
        <v>800</v>
      </c>
      <c r="N309" s="31">
        <f t="shared" si="44"/>
        <v>840</v>
      </c>
      <c r="O309" s="31">
        <f t="shared" si="45"/>
        <v>38640</v>
      </c>
      <c r="P309" s="31">
        <v>1</v>
      </c>
      <c r="Q309" s="31">
        <v>1</v>
      </c>
      <c r="R309" s="31">
        <f t="shared" si="40"/>
        <v>1564000</v>
      </c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</row>
    <row r="310" spans="1:42" s="17" customFormat="1" ht="21.75" customHeight="1">
      <c r="A310" s="29">
        <v>114</v>
      </c>
      <c r="B310" s="3" t="s">
        <v>80</v>
      </c>
      <c r="C310" s="34" t="s">
        <v>735</v>
      </c>
      <c r="D310" s="8" t="s">
        <v>732</v>
      </c>
      <c r="E310" s="3" t="s">
        <v>77</v>
      </c>
      <c r="F310" s="3"/>
      <c r="G310" s="6">
        <v>2</v>
      </c>
      <c r="H310" s="2" t="s">
        <v>397</v>
      </c>
      <c r="I310" s="2">
        <v>4</v>
      </c>
      <c r="J310" s="2"/>
      <c r="K310" s="31">
        <v>20</v>
      </c>
      <c r="L310" s="31">
        <v>800</v>
      </c>
      <c r="M310" s="31">
        <f t="shared" si="43"/>
        <v>800</v>
      </c>
      <c r="N310" s="31">
        <f t="shared" si="44"/>
        <v>840</v>
      </c>
      <c r="O310" s="31">
        <f t="shared" si="45"/>
        <v>38640</v>
      </c>
      <c r="P310" s="31">
        <v>1</v>
      </c>
      <c r="Q310" s="31">
        <v>1</v>
      </c>
      <c r="R310" s="31">
        <f t="shared" si="40"/>
        <v>1564000</v>
      </c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</row>
    <row r="311" spans="1:42" s="95" customFormat="1" ht="21.75" customHeight="1">
      <c r="A311" s="29">
        <v>115</v>
      </c>
      <c r="B311" s="3" t="s">
        <v>80</v>
      </c>
      <c r="C311" s="34" t="s">
        <v>736</v>
      </c>
      <c r="D311" s="8" t="s">
        <v>732</v>
      </c>
      <c r="E311" s="3" t="s">
        <v>77</v>
      </c>
      <c r="F311" s="3"/>
      <c r="G311" s="6">
        <v>2</v>
      </c>
      <c r="H311" s="2" t="s">
        <v>397</v>
      </c>
      <c r="I311" s="2">
        <v>4</v>
      </c>
      <c r="J311" s="2"/>
      <c r="K311" s="31">
        <v>20</v>
      </c>
      <c r="L311" s="31">
        <v>800</v>
      </c>
      <c r="M311" s="31">
        <f t="shared" si="43"/>
        <v>800</v>
      </c>
      <c r="N311" s="31">
        <f t="shared" si="44"/>
        <v>840</v>
      </c>
      <c r="O311" s="31">
        <f t="shared" si="45"/>
        <v>38640</v>
      </c>
      <c r="P311" s="31">
        <v>1</v>
      </c>
      <c r="Q311" s="31">
        <v>1</v>
      </c>
      <c r="R311" s="31">
        <f t="shared" si="40"/>
        <v>1564000</v>
      </c>
      <c r="S311" s="17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</row>
    <row r="312" spans="1:19" s="18" customFormat="1" ht="21.75" customHeight="1">
      <c r="A312" s="29">
        <v>116</v>
      </c>
      <c r="B312" s="3" t="s">
        <v>80</v>
      </c>
      <c r="C312" s="34" t="s">
        <v>737</v>
      </c>
      <c r="D312" s="8" t="s">
        <v>732</v>
      </c>
      <c r="E312" s="3" t="s">
        <v>77</v>
      </c>
      <c r="F312" s="3"/>
      <c r="G312" s="6">
        <v>2</v>
      </c>
      <c r="H312" s="2" t="s">
        <v>397</v>
      </c>
      <c r="I312" s="2">
        <v>4</v>
      </c>
      <c r="J312" s="2"/>
      <c r="K312" s="31">
        <v>20</v>
      </c>
      <c r="L312" s="31">
        <v>800</v>
      </c>
      <c r="M312" s="31">
        <f t="shared" si="43"/>
        <v>800</v>
      </c>
      <c r="N312" s="31">
        <f t="shared" si="44"/>
        <v>840</v>
      </c>
      <c r="O312" s="31">
        <f t="shared" si="45"/>
        <v>38640</v>
      </c>
      <c r="P312" s="31">
        <v>1</v>
      </c>
      <c r="Q312" s="31">
        <v>1</v>
      </c>
      <c r="R312" s="31">
        <f t="shared" si="40"/>
        <v>1564000</v>
      </c>
      <c r="S312" s="17"/>
    </row>
    <row r="313" spans="1:19" s="18" customFormat="1" ht="21.75" customHeight="1">
      <c r="A313" s="29">
        <v>117</v>
      </c>
      <c r="B313" s="3" t="s">
        <v>80</v>
      </c>
      <c r="C313" s="30" t="s">
        <v>127</v>
      </c>
      <c r="D313" s="8" t="s">
        <v>491</v>
      </c>
      <c r="E313" s="3" t="s">
        <v>40</v>
      </c>
      <c r="F313" s="1" t="s">
        <v>159</v>
      </c>
      <c r="G313" s="6">
        <v>2</v>
      </c>
      <c r="H313" s="2" t="s">
        <v>395</v>
      </c>
      <c r="I313" s="2">
        <v>2</v>
      </c>
      <c r="J313" s="2"/>
      <c r="K313" s="31">
        <v>15</v>
      </c>
      <c r="L313" s="31">
        <v>700</v>
      </c>
      <c r="M313" s="31">
        <f t="shared" si="43"/>
        <v>525</v>
      </c>
      <c r="N313" s="31">
        <f t="shared" si="44"/>
        <v>551.25</v>
      </c>
      <c r="O313" s="31">
        <f t="shared" si="45"/>
        <v>25357.5</v>
      </c>
      <c r="P313" s="31">
        <v>1</v>
      </c>
      <c r="Q313" s="31">
        <v>1</v>
      </c>
      <c r="R313" s="31">
        <f t="shared" si="40"/>
        <v>1564000</v>
      </c>
      <c r="S313" s="17"/>
    </row>
    <row r="314" spans="1:19" s="18" customFormat="1" ht="21.75" customHeight="1">
      <c r="A314" s="29">
        <v>118</v>
      </c>
      <c r="B314" s="3" t="s">
        <v>80</v>
      </c>
      <c r="C314" s="30" t="s">
        <v>738</v>
      </c>
      <c r="D314" s="8" t="s">
        <v>739</v>
      </c>
      <c r="E314" s="3" t="s">
        <v>45</v>
      </c>
      <c r="F314" s="3"/>
      <c r="G314" s="6">
        <v>5</v>
      </c>
      <c r="H314" s="2" t="s">
        <v>397</v>
      </c>
      <c r="I314" s="2">
        <v>4</v>
      </c>
      <c r="J314" s="2"/>
      <c r="K314" s="31">
        <v>23</v>
      </c>
      <c r="L314" s="31">
        <v>3800</v>
      </c>
      <c r="M314" s="31">
        <f t="shared" si="43"/>
        <v>4370</v>
      </c>
      <c r="N314" s="31">
        <f t="shared" si="44"/>
        <v>4588.5</v>
      </c>
      <c r="O314" s="31">
        <f t="shared" si="45"/>
        <v>211071</v>
      </c>
      <c r="P314" s="31">
        <v>1</v>
      </c>
      <c r="Q314" s="31">
        <v>1</v>
      </c>
      <c r="R314" s="31">
        <f t="shared" si="40"/>
        <v>1564000</v>
      </c>
      <c r="S314" s="17"/>
    </row>
    <row r="315" spans="1:19" s="18" customFormat="1" ht="21.75" customHeight="1">
      <c r="A315" s="29">
        <v>119</v>
      </c>
      <c r="B315" s="3" t="s">
        <v>79</v>
      </c>
      <c r="C315" s="30" t="s">
        <v>740</v>
      </c>
      <c r="D315" s="8" t="s">
        <v>741</v>
      </c>
      <c r="E315" s="3" t="s">
        <v>39</v>
      </c>
      <c r="F315" s="3"/>
      <c r="G315" s="6">
        <v>2</v>
      </c>
      <c r="H315" s="2" t="s">
        <v>397</v>
      </c>
      <c r="I315" s="2">
        <v>4</v>
      </c>
      <c r="J315" s="2"/>
      <c r="K315" s="31">
        <v>10</v>
      </c>
      <c r="L315" s="31">
        <v>450</v>
      </c>
      <c r="M315" s="31">
        <f t="shared" si="43"/>
        <v>225</v>
      </c>
      <c r="N315" s="31">
        <f>M315*0.15*7</f>
        <v>236.25</v>
      </c>
      <c r="O315" s="31">
        <f>M315*6.6*7+N315*2</f>
        <v>10867.5</v>
      </c>
      <c r="P315" s="31">
        <v>1</v>
      </c>
      <c r="Q315" s="31">
        <v>1</v>
      </c>
      <c r="R315" s="31">
        <f t="shared" si="40"/>
        <v>1564000</v>
      </c>
      <c r="S315" s="17"/>
    </row>
    <row r="316" spans="1:19" s="18" customFormat="1" ht="21.75" customHeight="1">
      <c r="A316" s="29">
        <v>120</v>
      </c>
      <c r="B316" s="3" t="s">
        <v>80</v>
      </c>
      <c r="C316" s="30" t="s">
        <v>139</v>
      </c>
      <c r="D316" s="8" t="s">
        <v>138</v>
      </c>
      <c r="E316" s="3" t="s">
        <v>44</v>
      </c>
      <c r="F316" s="3" t="s">
        <v>742</v>
      </c>
      <c r="G316" s="6">
        <v>2</v>
      </c>
      <c r="H316" s="2" t="s">
        <v>395</v>
      </c>
      <c r="I316" s="2">
        <v>2</v>
      </c>
      <c r="J316" s="2"/>
      <c r="K316" s="31">
        <v>9</v>
      </c>
      <c r="L316" s="31">
        <v>500</v>
      </c>
      <c r="M316" s="31">
        <f>K316*L316/5</f>
        <v>900</v>
      </c>
      <c r="N316" s="31">
        <f>M316*0.15*5.5</f>
        <v>742.5</v>
      </c>
      <c r="O316" s="31">
        <f>M316*6.6*5.5+N316*2</f>
        <v>34155</v>
      </c>
      <c r="P316" s="31">
        <v>1</v>
      </c>
      <c r="Q316" s="31">
        <v>1</v>
      </c>
      <c r="R316" s="31">
        <f t="shared" si="40"/>
        <v>1564000</v>
      </c>
      <c r="S316" s="17"/>
    </row>
    <row r="317" spans="1:19" s="18" customFormat="1" ht="21.75" customHeight="1">
      <c r="A317" s="29">
        <v>121</v>
      </c>
      <c r="B317" s="3" t="s">
        <v>80</v>
      </c>
      <c r="C317" s="30" t="s">
        <v>140</v>
      </c>
      <c r="D317" s="8" t="s">
        <v>138</v>
      </c>
      <c r="E317" s="3" t="s">
        <v>44</v>
      </c>
      <c r="F317" s="3" t="s">
        <v>742</v>
      </c>
      <c r="G317" s="6">
        <v>2</v>
      </c>
      <c r="H317" s="2" t="s">
        <v>395</v>
      </c>
      <c r="I317" s="2">
        <v>2</v>
      </c>
      <c r="J317" s="2"/>
      <c r="K317" s="31">
        <v>9</v>
      </c>
      <c r="L317" s="31">
        <v>500</v>
      </c>
      <c r="M317" s="31">
        <f>K317*L317*5/100</f>
        <v>225</v>
      </c>
      <c r="N317" s="31">
        <f>M317*0.15*7</f>
        <v>236.25</v>
      </c>
      <c r="O317" s="31">
        <f>M317*6.6*5.5+N317*2</f>
        <v>8640</v>
      </c>
      <c r="P317" s="31">
        <v>1</v>
      </c>
      <c r="Q317" s="31">
        <v>1</v>
      </c>
      <c r="R317" s="31">
        <f t="shared" si="40"/>
        <v>1564000</v>
      </c>
      <c r="S317" s="17"/>
    </row>
    <row r="318" spans="1:19" s="18" customFormat="1" ht="21.75" customHeight="1">
      <c r="A318" s="29">
        <v>122</v>
      </c>
      <c r="B318" s="3" t="s">
        <v>80</v>
      </c>
      <c r="C318" s="30" t="s">
        <v>743</v>
      </c>
      <c r="D318" s="8" t="s">
        <v>55</v>
      </c>
      <c r="E318" s="3" t="s">
        <v>44</v>
      </c>
      <c r="F318" s="3"/>
      <c r="G318" s="6">
        <v>1</v>
      </c>
      <c r="H318" s="2" t="s">
        <v>395</v>
      </c>
      <c r="I318" s="2">
        <v>2</v>
      </c>
      <c r="J318" s="2"/>
      <c r="K318" s="31">
        <v>11</v>
      </c>
      <c r="L318" s="31">
        <v>300</v>
      </c>
      <c r="M318" s="31">
        <f>K318*L318*5/100</f>
        <v>165</v>
      </c>
      <c r="N318" s="31">
        <f>M318*0.15*7</f>
        <v>173.25</v>
      </c>
      <c r="O318" s="31">
        <f>M318*6.6*5.5+N318*2</f>
        <v>6336</v>
      </c>
      <c r="P318" s="31">
        <v>1</v>
      </c>
      <c r="Q318" s="31">
        <v>1</v>
      </c>
      <c r="R318" s="31">
        <f t="shared" si="40"/>
        <v>1564000</v>
      </c>
      <c r="S318" s="17"/>
    </row>
    <row r="319" spans="1:19" s="18" customFormat="1" ht="21.75" customHeight="1">
      <c r="A319" s="29">
        <v>123</v>
      </c>
      <c r="B319" s="9" t="s">
        <v>79</v>
      </c>
      <c r="C319" s="96" t="s">
        <v>744</v>
      </c>
      <c r="D319" s="96" t="s">
        <v>745</v>
      </c>
      <c r="E319" s="9" t="s">
        <v>45</v>
      </c>
      <c r="F319" s="3"/>
      <c r="G319" s="97">
        <v>2</v>
      </c>
      <c r="H319" s="97" t="s">
        <v>395</v>
      </c>
      <c r="I319" s="2">
        <v>2</v>
      </c>
      <c r="J319" s="97"/>
      <c r="K319" s="36">
        <v>11</v>
      </c>
      <c r="L319" s="36">
        <v>700</v>
      </c>
      <c r="M319" s="31">
        <f>K319*L319*5/100</f>
        <v>385</v>
      </c>
      <c r="N319" s="31">
        <f>M319*0.15*7</f>
        <v>404.25</v>
      </c>
      <c r="O319" s="31">
        <f>M319*6.6*5.5+N319*2</f>
        <v>14784</v>
      </c>
      <c r="P319" s="36">
        <v>1</v>
      </c>
      <c r="Q319" s="36">
        <v>1</v>
      </c>
      <c r="R319" s="31">
        <f t="shared" si="40"/>
        <v>1564000</v>
      </c>
      <c r="S319" s="17"/>
    </row>
    <row r="320" spans="1:19" s="18" customFormat="1" ht="21.75" customHeight="1">
      <c r="A320" s="29">
        <v>124</v>
      </c>
      <c r="B320" s="9" t="s">
        <v>80</v>
      </c>
      <c r="C320" s="34" t="s">
        <v>150</v>
      </c>
      <c r="D320" s="34" t="s">
        <v>151</v>
      </c>
      <c r="E320" s="9" t="s">
        <v>38</v>
      </c>
      <c r="F320" s="3"/>
      <c r="G320" s="97">
        <v>4</v>
      </c>
      <c r="H320" s="97" t="s">
        <v>407</v>
      </c>
      <c r="I320" s="2">
        <v>3</v>
      </c>
      <c r="J320" s="97"/>
      <c r="K320" s="36">
        <v>26</v>
      </c>
      <c r="L320" s="36">
        <v>1000</v>
      </c>
      <c r="M320" s="44">
        <f>K320*L320*5/100</f>
        <v>1300</v>
      </c>
      <c r="N320" s="44">
        <f>M320*0.15*7</f>
        <v>1365</v>
      </c>
      <c r="O320" s="44">
        <f>M320*6.6*7+N320*2</f>
        <v>62790</v>
      </c>
      <c r="P320" s="36">
        <v>1</v>
      </c>
      <c r="Q320" s="36">
        <v>1</v>
      </c>
      <c r="R320" s="31">
        <f t="shared" si="40"/>
        <v>1564000</v>
      </c>
      <c r="S320" s="17"/>
    </row>
    <row r="321" spans="1:19" s="18" customFormat="1" ht="21.75" customHeight="1">
      <c r="A321" s="29">
        <v>125</v>
      </c>
      <c r="B321" s="9" t="s">
        <v>79</v>
      </c>
      <c r="C321" s="98" t="s">
        <v>29</v>
      </c>
      <c r="D321" s="35" t="s">
        <v>62</v>
      </c>
      <c r="E321" s="35" t="s">
        <v>40</v>
      </c>
      <c r="F321" s="3"/>
      <c r="G321" s="97">
        <v>2</v>
      </c>
      <c r="H321" s="97" t="s">
        <v>395</v>
      </c>
      <c r="I321" s="2">
        <v>2</v>
      </c>
      <c r="J321" s="97"/>
      <c r="K321" s="36">
        <v>9</v>
      </c>
      <c r="L321" s="36">
        <v>1500</v>
      </c>
      <c r="M321" s="44">
        <f>K321*L321/5</f>
        <v>2700</v>
      </c>
      <c r="N321" s="44">
        <f>M321*0.15*5.5</f>
        <v>2227.5</v>
      </c>
      <c r="O321" s="44">
        <f>M321*6.6*5.5+N321*2</f>
        <v>102465</v>
      </c>
      <c r="P321" s="36">
        <v>1</v>
      </c>
      <c r="Q321" s="36">
        <v>1</v>
      </c>
      <c r="R321" s="31">
        <f t="shared" si="40"/>
        <v>1564000</v>
      </c>
      <c r="S321" s="17"/>
    </row>
    <row r="322" spans="1:19" s="18" customFormat="1" ht="21.75" customHeight="1">
      <c r="A322" s="29">
        <v>126</v>
      </c>
      <c r="B322" s="9" t="s">
        <v>79</v>
      </c>
      <c r="C322" s="98" t="s">
        <v>143</v>
      </c>
      <c r="D322" s="34" t="s">
        <v>144</v>
      </c>
      <c r="E322" s="35" t="s">
        <v>40</v>
      </c>
      <c r="F322" s="3"/>
      <c r="G322" s="97">
        <v>2</v>
      </c>
      <c r="H322" s="97" t="s">
        <v>397</v>
      </c>
      <c r="I322" s="2">
        <v>4</v>
      </c>
      <c r="J322" s="97"/>
      <c r="K322" s="36">
        <v>9</v>
      </c>
      <c r="L322" s="36">
        <v>850</v>
      </c>
      <c r="M322" s="44">
        <f>K322*L322/5</f>
        <v>1530</v>
      </c>
      <c r="N322" s="44">
        <f>M322*0.15*5.5</f>
        <v>1262.25</v>
      </c>
      <c r="O322" s="44">
        <f>M322*6.6*5.5+N322*2</f>
        <v>58063.5</v>
      </c>
      <c r="P322" s="36">
        <v>1</v>
      </c>
      <c r="Q322" s="36">
        <v>1</v>
      </c>
      <c r="R322" s="31">
        <f t="shared" si="40"/>
        <v>1564000</v>
      </c>
      <c r="S322" s="17"/>
    </row>
    <row r="323" spans="1:19" s="18" customFormat="1" ht="21.75" customHeight="1">
      <c r="A323" s="29">
        <v>127</v>
      </c>
      <c r="B323" s="9" t="s">
        <v>80</v>
      </c>
      <c r="C323" s="98" t="s">
        <v>170</v>
      </c>
      <c r="D323" s="34" t="s">
        <v>171</v>
      </c>
      <c r="E323" s="35" t="s">
        <v>39</v>
      </c>
      <c r="F323" s="3"/>
      <c r="G323" s="97">
        <v>2</v>
      </c>
      <c r="H323" s="97" t="s">
        <v>397</v>
      </c>
      <c r="I323" s="2">
        <v>4</v>
      </c>
      <c r="J323" s="97"/>
      <c r="K323" s="36">
        <v>16</v>
      </c>
      <c r="L323" s="36">
        <v>1000</v>
      </c>
      <c r="M323" s="44">
        <f>K323*L323*5/100</f>
        <v>800</v>
      </c>
      <c r="N323" s="44">
        <f>M323*0.15*7</f>
        <v>840</v>
      </c>
      <c r="O323" s="44">
        <f>M323*6.6*7+N323*2</f>
        <v>38640</v>
      </c>
      <c r="P323" s="36">
        <v>1</v>
      </c>
      <c r="Q323" s="36">
        <v>1</v>
      </c>
      <c r="R323" s="31">
        <f t="shared" si="40"/>
        <v>1564000</v>
      </c>
      <c r="S323" s="17"/>
    </row>
    <row r="324" spans="1:19" s="18" customFormat="1" ht="21.75" customHeight="1">
      <c r="A324" s="29">
        <v>128</v>
      </c>
      <c r="B324" s="9" t="s">
        <v>80</v>
      </c>
      <c r="C324" s="98" t="s">
        <v>172</v>
      </c>
      <c r="D324" s="34" t="s">
        <v>173</v>
      </c>
      <c r="E324" s="35" t="s">
        <v>107</v>
      </c>
      <c r="F324" s="3"/>
      <c r="G324" s="97">
        <v>3</v>
      </c>
      <c r="H324" s="97" t="s">
        <v>397</v>
      </c>
      <c r="I324" s="2">
        <v>4</v>
      </c>
      <c r="J324" s="97"/>
      <c r="K324" s="36">
        <v>13</v>
      </c>
      <c r="L324" s="36">
        <v>1000</v>
      </c>
      <c r="M324" s="44">
        <f>K324*L324*5/100</f>
        <v>650</v>
      </c>
      <c r="N324" s="44">
        <f>M324*0.15*7</f>
        <v>682.5</v>
      </c>
      <c r="O324" s="44">
        <f>M324*6.6*7+N324*2</f>
        <v>31395</v>
      </c>
      <c r="P324" s="36">
        <v>1</v>
      </c>
      <c r="Q324" s="36">
        <v>1</v>
      </c>
      <c r="R324" s="31">
        <f t="shared" si="40"/>
        <v>1564000</v>
      </c>
      <c r="S324" s="17"/>
    </row>
    <row r="325" spans="1:19" s="18" customFormat="1" ht="21.75" customHeight="1">
      <c r="A325" s="29">
        <v>129</v>
      </c>
      <c r="B325" s="9" t="s">
        <v>79</v>
      </c>
      <c r="C325" s="98" t="s">
        <v>746</v>
      </c>
      <c r="D325" s="34" t="s">
        <v>716</v>
      </c>
      <c r="E325" s="35" t="s">
        <v>37</v>
      </c>
      <c r="F325" s="3"/>
      <c r="G325" s="97">
        <v>2</v>
      </c>
      <c r="H325" s="97" t="s">
        <v>397</v>
      </c>
      <c r="I325" s="2">
        <v>4</v>
      </c>
      <c r="J325" s="97"/>
      <c r="K325" s="36">
        <v>7</v>
      </c>
      <c r="L325" s="36">
        <v>800</v>
      </c>
      <c r="M325" s="44">
        <f>K325*L325/5</f>
        <v>1120</v>
      </c>
      <c r="N325" s="44">
        <f>M325*0.15*5.5</f>
        <v>924</v>
      </c>
      <c r="O325" s="44">
        <f>M325*6.6*5.5+N325*2</f>
        <v>42504</v>
      </c>
      <c r="P325" s="36">
        <v>1</v>
      </c>
      <c r="Q325" s="36">
        <v>1</v>
      </c>
      <c r="R325" s="31">
        <f t="shared" si="40"/>
        <v>1564000</v>
      </c>
      <c r="S325" s="17"/>
    </row>
    <row r="326" spans="1:42" s="45" customFormat="1" ht="21.75" customHeight="1">
      <c r="A326" s="29">
        <v>130</v>
      </c>
      <c r="B326" s="9" t="s">
        <v>79</v>
      </c>
      <c r="C326" s="96" t="s">
        <v>747</v>
      </c>
      <c r="D326" s="34" t="s">
        <v>748</v>
      </c>
      <c r="E326" s="59" t="s">
        <v>39</v>
      </c>
      <c r="F326" s="3"/>
      <c r="G326" s="97">
        <v>1</v>
      </c>
      <c r="H326" s="97" t="s">
        <v>395</v>
      </c>
      <c r="I326" s="2">
        <v>2</v>
      </c>
      <c r="J326" s="97"/>
      <c r="K326" s="36">
        <v>8</v>
      </c>
      <c r="L326" s="36">
        <v>500</v>
      </c>
      <c r="M326" s="44">
        <f>K326*L326/5</f>
        <v>800</v>
      </c>
      <c r="N326" s="44">
        <f>M326*0.15*5.5</f>
        <v>660</v>
      </c>
      <c r="O326" s="44">
        <f>M326*6.6*5.5+N326*2</f>
        <v>30360</v>
      </c>
      <c r="P326" s="36">
        <v>1</v>
      </c>
      <c r="Q326" s="36">
        <v>1</v>
      </c>
      <c r="R326" s="31">
        <f t="shared" si="40"/>
        <v>1564000</v>
      </c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</row>
    <row r="327" spans="1:42" s="45" customFormat="1" ht="21.75" customHeight="1">
      <c r="A327" s="29">
        <v>131</v>
      </c>
      <c r="B327" s="9" t="s">
        <v>79</v>
      </c>
      <c r="C327" s="34" t="s">
        <v>749</v>
      </c>
      <c r="D327" s="34" t="s">
        <v>750</v>
      </c>
      <c r="E327" s="35" t="s">
        <v>42</v>
      </c>
      <c r="F327" s="3"/>
      <c r="G327" s="97">
        <v>1</v>
      </c>
      <c r="H327" s="97" t="s">
        <v>395</v>
      </c>
      <c r="I327" s="2">
        <v>2</v>
      </c>
      <c r="J327" s="97"/>
      <c r="K327" s="36">
        <v>8</v>
      </c>
      <c r="L327" s="36">
        <v>1000</v>
      </c>
      <c r="M327" s="44">
        <f>K327*L327/5</f>
        <v>1600</v>
      </c>
      <c r="N327" s="44">
        <f>M327*0.15*5.5</f>
        <v>1320</v>
      </c>
      <c r="O327" s="44">
        <f>M327*6.6*5.5+N327*2</f>
        <v>60720</v>
      </c>
      <c r="P327" s="36">
        <v>1</v>
      </c>
      <c r="Q327" s="36">
        <v>1</v>
      </c>
      <c r="R327" s="31">
        <f aca="true" t="shared" si="46" ref="R327:R390">68*$R$2</f>
        <v>1564000</v>
      </c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</row>
    <row r="328" spans="1:42" s="45" customFormat="1" ht="21.75" customHeight="1">
      <c r="A328" s="29">
        <v>132</v>
      </c>
      <c r="B328" s="9" t="s">
        <v>79</v>
      </c>
      <c r="C328" s="34" t="s">
        <v>751</v>
      </c>
      <c r="D328" s="34" t="s">
        <v>752</v>
      </c>
      <c r="E328" s="35" t="s">
        <v>40</v>
      </c>
      <c r="F328" s="3"/>
      <c r="G328" s="97">
        <v>1</v>
      </c>
      <c r="H328" s="97" t="s">
        <v>395</v>
      </c>
      <c r="I328" s="2">
        <v>2</v>
      </c>
      <c r="J328" s="97"/>
      <c r="K328" s="36">
        <v>14</v>
      </c>
      <c r="L328" s="36">
        <v>800</v>
      </c>
      <c r="M328" s="44">
        <f>K328*L328/5</f>
        <v>2240</v>
      </c>
      <c r="N328" s="44">
        <f>M328*0.15*5.5</f>
        <v>1848</v>
      </c>
      <c r="O328" s="44">
        <f>M328*6.6*5.5+N328*2</f>
        <v>85008</v>
      </c>
      <c r="P328" s="36">
        <v>1</v>
      </c>
      <c r="Q328" s="36">
        <v>1</v>
      </c>
      <c r="R328" s="31">
        <f t="shared" si="46"/>
        <v>1564000</v>
      </c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</row>
    <row r="329" spans="1:42" s="45" customFormat="1" ht="21.75" customHeight="1">
      <c r="A329" s="29">
        <v>133</v>
      </c>
      <c r="B329" s="9" t="s">
        <v>188</v>
      </c>
      <c r="C329" s="34" t="s">
        <v>753</v>
      </c>
      <c r="D329" s="34" t="s">
        <v>754</v>
      </c>
      <c r="E329" s="35" t="s">
        <v>40</v>
      </c>
      <c r="F329" s="3"/>
      <c r="G329" s="97">
        <v>1</v>
      </c>
      <c r="H329" s="97" t="s">
        <v>395</v>
      </c>
      <c r="I329" s="2">
        <v>2</v>
      </c>
      <c r="J329" s="97"/>
      <c r="K329" s="36">
        <v>25</v>
      </c>
      <c r="L329" s="36">
        <v>1700</v>
      </c>
      <c r="M329" s="31">
        <f>(8*L329/5)+(18*L329*5/100)</f>
        <v>4250</v>
      </c>
      <c r="N329" s="31">
        <f>(8*L329/5*0.15*5.5)+(18*L329*5/100*0.15*7)</f>
        <v>3850.5</v>
      </c>
      <c r="O329" s="31">
        <f>((L329*8/5*6.6*5.5)+(L329*8/5*5.5*0.15*2))+((L329*18*5/100*6.6*7)+(L329*18*5/100*0.15*7*2))</f>
        <v>177123</v>
      </c>
      <c r="P329" s="36">
        <v>1</v>
      </c>
      <c r="Q329" s="36">
        <v>1</v>
      </c>
      <c r="R329" s="31">
        <f t="shared" si="46"/>
        <v>1564000</v>
      </c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</row>
    <row r="330" spans="1:42" s="45" customFormat="1" ht="21.75" customHeight="1">
      <c r="A330" s="29">
        <v>134</v>
      </c>
      <c r="B330" s="9" t="s">
        <v>188</v>
      </c>
      <c r="C330" s="34" t="s">
        <v>755</v>
      </c>
      <c r="D330" s="34" t="s">
        <v>756</v>
      </c>
      <c r="E330" s="35" t="s">
        <v>37</v>
      </c>
      <c r="F330" s="3"/>
      <c r="G330" s="97">
        <v>1</v>
      </c>
      <c r="H330" s="97" t="s">
        <v>395</v>
      </c>
      <c r="I330" s="2">
        <v>2</v>
      </c>
      <c r="J330" s="97"/>
      <c r="K330" s="36">
        <v>18</v>
      </c>
      <c r="L330" s="36">
        <v>1000</v>
      </c>
      <c r="M330" s="31">
        <f>(8*L330/5)+(18*L330*5/100)</f>
        <v>2500</v>
      </c>
      <c r="N330" s="31">
        <f>(8*L330/5*0.15*5.5)+(18*L330*5/100*0.15*7)</f>
        <v>2265</v>
      </c>
      <c r="O330" s="31">
        <f>((L330*8/5*6.6*5.5)+(L330*8/5*5.5*0.15*2))+((L330*18*5/100*6.6*7)+(L330*18*5/100*0.15*7*2))</f>
        <v>104190</v>
      </c>
      <c r="P330" s="36">
        <v>1</v>
      </c>
      <c r="Q330" s="36">
        <v>1</v>
      </c>
      <c r="R330" s="31">
        <f t="shared" si="46"/>
        <v>1564000</v>
      </c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</row>
    <row r="331" spans="1:42" s="45" customFormat="1" ht="21.75" customHeight="1">
      <c r="A331" s="29">
        <v>135</v>
      </c>
      <c r="B331" s="9" t="s">
        <v>188</v>
      </c>
      <c r="C331" s="34" t="s">
        <v>757</v>
      </c>
      <c r="D331" s="34" t="s">
        <v>545</v>
      </c>
      <c r="E331" s="35" t="s">
        <v>77</v>
      </c>
      <c r="F331" s="3" t="s">
        <v>158</v>
      </c>
      <c r="G331" s="97">
        <v>1</v>
      </c>
      <c r="H331" s="97" t="s">
        <v>446</v>
      </c>
      <c r="I331" s="2">
        <v>1</v>
      </c>
      <c r="J331" s="97"/>
      <c r="K331" s="36">
        <v>4</v>
      </c>
      <c r="L331" s="36">
        <v>1000</v>
      </c>
      <c r="M331" s="31">
        <f>(8*L331/5)+(18*L331*5/100)</f>
        <v>2500</v>
      </c>
      <c r="N331" s="31">
        <f>(8*L331/5*0.15*5.5)+(18*L331*5/100*0.15*7)</f>
        <v>2265</v>
      </c>
      <c r="O331" s="31">
        <f>((L331*8/5*6.6*5.5)+(L331*8/5*5.5*0.15*2))+((L331*18*5/100*6.6*7)+(L331*18*5/100*0.15*7*2))</f>
        <v>104190</v>
      </c>
      <c r="P331" s="36">
        <v>1</v>
      </c>
      <c r="Q331" s="36">
        <v>1</v>
      </c>
      <c r="R331" s="31">
        <f t="shared" si="46"/>
        <v>1564000</v>
      </c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</row>
    <row r="332" spans="1:42" s="45" customFormat="1" ht="21.75" customHeight="1">
      <c r="A332" s="29">
        <v>136</v>
      </c>
      <c r="B332" s="9" t="s">
        <v>79</v>
      </c>
      <c r="C332" s="34" t="s">
        <v>758</v>
      </c>
      <c r="D332" s="34" t="s">
        <v>759</v>
      </c>
      <c r="E332" s="35" t="s">
        <v>41</v>
      </c>
      <c r="F332" s="3" t="s">
        <v>158</v>
      </c>
      <c r="G332" s="97">
        <v>1</v>
      </c>
      <c r="H332" s="97" t="s">
        <v>395</v>
      </c>
      <c r="I332" s="2">
        <v>2</v>
      </c>
      <c r="J332" s="97"/>
      <c r="K332" s="36">
        <v>10</v>
      </c>
      <c r="L332" s="36">
        <v>1000</v>
      </c>
      <c r="M332" s="44">
        <f>K332*L332/5</f>
        <v>2000</v>
      </c>
      <c r="N332" s="44">
        <f>M332*0.15*5.5</f>
        <v>1650</v>
      </c>
      <c r="O332" s="44">
        <f>M332*6.6*5.5+N332*2</f>
        <v>75900</v>
      </c>
      <c r="P332" s="31">
        <v>1</v>
      </c>
      <c r="Q332" s="31">
        <v>1</v>
      </c>
      <c r="R332" s="31">
        <f t="shared" si="46"/>
        <v>1564000</v>
      </c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</row>
    <row r="333" spans="1:42" s="17" customFormat="1" ht="21.75" customHeight="1">
      <c r="A333" s="29">
        <v>137</v>
      </c>
      <c r="B333" s="9" t="s">
        <v>188</v>
      </c>
      <c r="C333" s="34" t="s">
        <v>760</v>
      </c>
      <c r="D333" s="34" t="s">
        <v>761</v>
      </c>
      <c r="E333" s="35" t="s">
        <v>508</v>
      </c>
      <c r="F333" s="3"/>
      <c r="G333" s="97">
        <v>3</v>
      </c>
      <c r="H333" s="97" t="s">
        <v>413</v>
      </c>
      <c r="I333" s="2">
        <v>6</v>
      </c>
      <c r="J333" s="97"/>
      <c r="K333" s="36">
        <v>26</v>
      </c>
      <c r="L333" s="36">
        <v>1000</v>
      </c>
      <c r="M333" s="31">
        <f>(8*L333/5)+(18*L333*5/100)</f>
        <v>2500</v>
      </c>
      <c r="N333" s="31">
        <f>(8*L333/5*0.15*5.5)+(18*L333*5/100*0.15*7)</f>
        <v>2265</v>
      </c>
      <c r="O333" s="31">
        <f>((L333*8/5*6.6*5.5)+(L333*8/5*5.5*0.15*2))+((L333*18*5/100*6.6*7)+(L333*18*5/100*0.15*7*2))</f>
        <v>104190</v>
      </c>
      <c r="P333" s="36">
        <v>1</v>
      </c>
      <c r="Q333" s="36">
        <v>1</v>
      </c>
      <c r="R333" s="31">
        <f t="shared" si="46"/>
        <v>1564000</v>
      </c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</row>
    <row r="334" spans="1:42" s="17" customFormat="1" ht="21.75" customHeight="1">
      <c r="A334" s="29">
        <v>138</v>
      </c>
      <c r="B334" s="9" t="s">
        <v>79</v>
      </c>
      <c r="C334" s="34" t="s">
        <v>205</v>
      </c>
      <c r="D334" s="34" t="s">
        <v>762</v>
      </c>
      <c r="E334" s="35" t="s">
        <v>37</v>
      </c>
      <c r="F334" s="3"/>
      <c r="G334" s="97">
        <v>3</v>
      </c>
      <c r="H334" s="97" t="s">
        <v>397</v>
      </c>
      <c r="I334" s="2">
        <v>4</v>
      </c>
      <c r="J334" s="97"/>
      <c r="K334" s="36">
        <v>14</v>
      </c>
      <c r="L334" s="36">
        <v>2600</v>
      </c>
      <c r="M334" s="44">
        <f>K334*L334/5</f>
        <v>7280</v>
      </c>
      <c r="N334" s="44">
        <f>M334*0.15*5.5</f>
        <v>6006</v>
      </c>
      <c r="O334" s="44">
        <f>M334*6.6*5.5+N334*2</f>
        <v>276276</v>
      </c>
      <c r="P334" s="31">
        <v>1</v>
      </c>
      <c r="Q334" s="31">
        <v>1</v>
      </c>
      <c r="R334" s="31">
        <f t="shared" si="46"/>
        <v>1564000</v>
      </c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</row>
    <row r="335" spans="1:42" s="17" customFormat="1" ht="21.75" customHeight="1">
      <c r="A335" s="29">
        <v>139</v>
      </c>
      <c r="B335" s="9" t="s">
        <v>80</v>
      </c>
      <c r="C335" s="34" t="s">
        <v>207</v>
      </c>
      <c r="D335" s="34" t="s">
        <v>208</v>
      </c>
      <c r="E335" s="35" t="s">
        <v>38</v>
      </c>
      <c r="F335" s="3"/>
      <c r="G335" s="97">
        <v>2</v>
      </c>
      <c r="H335" s="97" t="s">
        <v>395</v>
      </c>
      <c r="I335" s="2">
        <v>2</v>
      </c>
      <c r="J335" s="97"/>
      <c r="K335" s="36">
        <v>9</v>
      </c>
      <c r="L335" s="36">
        <v>1000</v>
      </c>
      <c r="M335" s="44">
        <f>K335*L335*5/100</f>
        <v>450</v>
      </c>
      <c r="N335" s="44">
        <f>M335*0.15*7</f>
        <v>472.5</v>
      </c>
      <c r="O335" s="44">
        <f>M335*6.6*7+N335*2</f>
        <v>21735</v>
      </c>
      <c r="P335" s="31">
        <v>1</v>
      </c>
      <c r="Q335" s="31">
        <v>1</v>
      </c>
      <c r="R335" s="31">
        <f t="shared" si="46"/>
        <v>1564000</v>
      </c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</row>
    <row r="336" spans="1:42" s="17" customFormat="1" ht="21.75" customHeight="1">
      <c r="A336" s="29">
        <v>140</v>
      </c>
      <c r="B336" s="9" t="s">
        <v>79</v>
      </c>
      <c r="C336" s="34" t="s">
        <v>763</v>
      </c>
      <c r="D336" s="34" t="s">
        <v>764</v>
      </c>
      <c r="E336" s="35" t="s">
        <v>44</v>
      </c>
      <c r="F336" s="3"/>
      <c r="G336" s="97">
        <v>2</v>
      </c>
      <c r="H336" s="97" t="s">
        <v>395</v>
      </c>
      <c r="I336" s="2">
        <v>2</v>
      </c>
      <c r="J336" s="97"/>
      <c r="K336" s="36">
        <v>10</v>
      </c>
      <c r="L336" s="36">
        <v>900</v>
      </c>
      <c r="M336" s="44">
        <f>K336*L336/5</f>
        <v>1800</v>
      </c>
      <c r="N336" s="44">
        <f>M336*0.15*5.5</f>
        <v>1485</v>
      </c>
      <c r="O336" s="44">
        <f>M336*6.6*5.5+N336*2</f>
        <v>68310</v>
      </c>
      <c r="P336" s="31">
        <v>1</v>
      </c>
      <c r="Q336" s="31">
        <v>1</v>
      </c>
      <c r="R336" s="31">
        <f t="shared" si="46"/>
        <v>1564000</v>
      </c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</row>
    <row r="337" spans="1:42" s="17" customFormat="1" ht="21.75" customHeight="1">
      <c r="A337" s="29">
        <v>141</v>
      </c>
      <c r="B337" s="9" t="s">
        <v>80</v>
      </c>
      <c r="C337" s="34" t="s">
        <v>765</v>
      </c>
      <c r="D337" s="34" t="s">
        <v>766</v>
      </c>
      <c r="E337" s="35" t="s">
        <v>107</v>
      </c>
      <c r="F337" s="3"/>
      <c r="G337" s="97">
        <v>2</v>
      </c>
      <c r="H337" s="97" t="s">
        <v>397</v>
      </c>
      <c r="I337" s="2">
        <v>4</v>
      </c>
      <c r="J337" s="97"/>
      <c r="K337" s="36">
        <v>13</v>
      </c>
      <c r="L337" s="36">
        <v>1200</v>
      </c>
      <c r="M337" s="44">
        <f aca="true" t="shared" si="47" ref="M337:M347">K337*L337*5/100</f>
        <v>780</v>
      </c>
      <c r="N337" s="44">
        <f>M337*0.15*7</f>
        <v>819</v>
      </c>
      <c r="O337" s="44">
        <f>M337*6.6*7+N337*2</f>
        <v>37674</v>
      </c>
      <c r="P337" s="31">
        <v>1</v>
      </c>
      <c r="Q337" s="31">
        <v>1</v>
      </c>
      <c r="R337" s="31">
        <f t="shared" si="46"/>
        <v>1564000</v>
      </c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</row>
    <row r="338" spans="1:42" s="17" customFormat="1" ht="21.75" customHeight="1">
      <c r="A338" s="29">
        <v>142</v>
      </c>
      <c r="B338" s="9" t="s">
        <v>80</v>
      </c>
      <c r="C338" s="34" t="s">
        <v>767</v>
      </c>
      <c r="D338" s="34" t="s">
        <v>766</v>
      </c>
      <c r="E338" s="35" t="s">
        <v>107</v>
      </c>
      <c r="F338" s="3"/>
      <c r="G338" s="97">
        <v>2</v>
      </c>
      <c r="H338" s="97" t="s">
        <v>397</v>
      </c>
      <c r="I338" s="2">
        <v>4</v>
      </c>
      <c r="J338" s="97"/>
      <c r="K338" s="36">
        <v>13</v>
      </c>
      <c r="L338" s="36">
        <v>1200</v>
      </c>
      <c r="M338" s="44">
        <f t="shared" si="47"/>
        <v>780</v>
      </c>
      <c r="N338" s="44">
        <f aca="true" t="shared" si="48" ref="N338:N348">M338*0.15*7</f>
        <v>819</v>
      </c>
      <c r="O338" s="44">
        <f aca="true" t="shared" si="49" ref="O338:O349">M338*6.6*7+N338*2</f>
        <v>37674</v>
      </c>
      <c r="P338" s="31">
        <v>1</v>
      </c>
      <c r="Q338" s="31">
        <v>1</v>
      </c>
      <c r="R338" s="31">
        <f t="shared" si="46"/>
        <v>1564000</v>
      </c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</row>
    <row r="339" spans="1:42" s="17" customFormat="1" ht="21.75" customHeight="1">
      <c r="A339" s="29">
        <v>143</v>
      </c>
      <c r="B339" s="9" t="s">
        <v>80</v>
      </c>
      <c r="C339" s="34" t="s">
        <v>768</v>
      </c>
      <c r="D339" s="34" t="s">
        <v>766</v>
      </c>
      <c r="E339" s="35" t="s">
        <v>107</v>
      </c>
      <c r="F339" s="3"/>
      <c r="G339" s="97">
        <v>3</v>
      </c>
      <c r="H339" s="97" t="s">
        <v>407</v>
      </c>
      <c r="I339" s="2">
        <v>3</v>
      </c>
      <c r="J339" s="97"/>
      <c r="K339" s="36">
        <v>13</v>
      </c>
      <c r="L339" s="36">
        <v>1500</v>
      </c>
      <c r="M339" s="44">
        <f t="shared" si="47"/>
        <v>975</v>
      </c>
      <c r="N339" s="44">
        <f t="shared" si="48"/>
        <v>1023.75</v>
      </c>
      <c r="O339" s="44">
        <f t="shared" si="49"/>
        <v>47092.5</v>
      </c>
      <c r="P339" s="31">
        <v>1</v>
      </c>
      <c r="Q339" s="31">
        <v>1</v>
      </c>
      <c r="R339" s="31">
        <f t="shared" si="46"/>
        <v>1564000</v>
      </c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</row>
    <row r="340" spans="1:42" s="17" customFormat="1" ht="21.75" customHeight="1">
      <c r="A340" s="29">
        <v>144</v>
      </c>
      <c r="B340" s="9" t="s">
        <v>80</v>
      </c>
      <c r="C340" s="34" t="s">
        <v>769</v>
      </c>
      <c r="D340" s="34" t="s">
        <v>766</v>
      </c>
      <c r="E340" s="35" t="s">
        <v>107</v>
      </c>
      <c r="F340" s="3"/>
      <c r="G340" s="97">
        <v>2</v>
      </c>
      <c r="H340" s="97" t="s">
        <v>397</v>
      </c>
      <c r="I340" s="2">
        <v>4</v>
      </c>
      <c r="J340" s="97"/>
      <c r="K340" s="36">
        <v>13</v>
      </c>
      <c r="L340" s="36">
        <v>1200</v>
      </c>
      <c r="M340" s="44">
        <f t="shared" si="47"/>
        <v>780</v>
      </c>
      <c r="N340" s="44">
        <f t="shared" si="48"/>
        <v>819</v>
      </c>
      <c r="O340" s="44">
        <f t="shared" si="49"/>
        <v>37674</v>
      </c>
      <c r="P340" s="31">
        <v>1</v>
      </c>
      <c r="Q340" s="31">
        <v>1</v>
      </c>
      <c r="R340" s="31">
        <f t="shared" si="46"/>
        <v>1564000</v>
      </c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</row>
    <row r="341" spans="1:42" s="17" customFormat="1" ht="21.75" customHeight="1">
      <c r="A341" s="29">
        <v>145</v>
      </c>
      <c r="B341" s="9" t="s">
        <v>80</v>
      </c>
      <c r="C341" s="34" t="s">
        <v>770</v>
      </c>
      <c r="D341" s="34" t="s">
        <v>766</v>
      </c>
      <c r="E341" s="35" t="s">
        <v>107</v>
      </c>
      <c r="F341" s="3"/>
      <c r="G341" s="97">
        <v>2</v>
      </c>
      <c r="H341" s="97" t="s">
        <v>397</v>
      </c>
      <c r="I341" s="2">
        <v>4</v>
      </c>
      <c r="J341" s="97"/>
      <c r="K341" s="36">
        <v>13</v>
      </c>
      <c r="L341" s="36">
        <v>1200</v>
      </c>
      <c r="M341" s="44">
        <f t="shared" si="47"/>
        <v>780</v>
      </c>
      <c r="N341" s="44">
        <f t="shared" si="48"/>
        <v>819</v>
      </c>
      <c r="O341" s="44">
        <f t="shared" si="49"/>
        <v>37674</v>
      </c>
      <c r="P341" s="31">
        <v>1</v>
      </c>
      <c r="Q341" s="31">
        <v>1</v>
      </c>
      <c r="R341" s="31">
        <f t="shared" si="46"/>
        <v>1564000</v>
      </c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</row>
    <row r="342" spans="1:42" s="17" customFormat="1" ht="21.75" customHeight="1">
      <c r="A342" s="29">
        <v>146</v>
      </c>
      <c r="B342" s="9" t="s">
        <v>80</v>
      </c>
      <c r="C342" s="34" t="s">
        <v>771</v>
      </c>
      <c r="D342" s="34" t="s">
        <v>766</v>
      </c>
      <c r="E342" s="35" t="s">
        <v>107</v>
      </c>
      <c r="F342" s="3"/>
      <c r="G342" s="97">
        <v>3</v>
      </c>
      <c r="H342" s="97" t="s">
        <v>407</v>
      </c>
      <c r="I342" s="2">
        <v>3</v>
      </c>
      <c r="J342" s="97"/>
      <c r="K342" s="36">
        <v>13</v>
      </c>
      <c r="L342" s="36">
        <v>1500</v>
      </c>
      <c r="M342" s="44">
        <f t="shared" si="47"/>
        <v>975</v>
      </c>
      <c r="N342" s="44">
        <f t="shared" si="48"/>
        <v>1023.75</v>
      </c>
      <c r="O342" s="44">
        <f t="shared" si="49"/>
        <v>47092.5</v>
      </c>
      <c r="P342" s="31">
        <v>1</v>
      </c>
      <c r="Q342" s="31">
        <v>1</v>
      </c>
      <c r="R342" s="31">
        <f t="shared" si="46"/>
        <v>1564000</v>
      </c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</row>
    <row r="343" spans="1:42" s="17" customFormat="1" ht="21.75" customHeight="1">
      <c r="A343" s="29">
        <v>147</v>
      </c>
      <c r="B343" s="9" t="s">
        <v>80</v>
      </c>
      <c r="C343" s="34" t="s">
        <v>772</v>
      </c>
      <c r="D343" s="34" t="s">
        <v>766</v>
      </c>
      <c r="E343" s="35" t="s">
        <v>107</v>
      </c>
      <c r="F343" s="3" t="s">
        <v>773</v>
      </c>
      <c r="G343" s="97">
        <v>4</v>
      </c>
      <c r="H343" s="97" t="s">
        <v>407</v>
      </c>
      <c r="I343" s="2">
        <v>3</v>
      </c>
      <c r="J343" s="97"/>
      <c r="K343" s="36">
        <v>16</v>
      </c>
      <c r="L343" s="36">
        <v>2000</v>
      </c>
      <c r="M343" s="44">
        <f t="shared" si="47"/>
        <v>1600</v>
      </c>
      <c r="N343" s="44">
        <f t="shared" si="48"/>
        <v>1680</v>
      </c>
      <c r="O343" s="44">
        <f t="shared" si="49"/>
        <v>77280</v>
      </c>
      <c r="P343" s="31">
        <v>1</v>
      </c>
      <c r="Q343" s="31">
        <v>1</v>
      </c>
      <c r="R343" s="31">
        <f t="shared" si="46"/>
        <v>1564000</v>
      </c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</row>
    <row r="344" spans="1:42" s="17" customFormat="1" ht="21.75" customHeight="1">
      <c r="A344" s="29">
        <v>148</v>
      </c>
      <c r="B344" s="9" t="s">
        <v>80</v>
      </c>
      <c r="C344" s="34" t="s">
        <v>774</v>
      </c>
      <c r="D344" s="34" t="s">
        <v>766</v>
      </c>
      <c r="E344" s="35" t="s">
        <v>107</v>
      </c>
      <c r="F344" s="3" t="s">
        <v>773</v>
      </c>
      <c r="G344" s="97">
        <v>4</v>
      </c>
      <c r="H344" s="97" t="s">
        <v>407</v>
      </c>
      <c r="I344" s="2">
        <v>3</v>
      </c>
      <c r="J344" s="97"/>
      <c r="K344" s="36">
        <v>16</v>
      </c>
      <c r="L344" s="36">
        <v>2000</v>
      </c>
      <c r="M344" s="44">
        <f t="shared" si="47"/>
        <v>1600</v>
      </c>
      <c r="N344" s="44">
        <f t="shared" si="48"/>
        <v>1680</v>
      </c>
      <c r="O344" s="44">
        <f t="shared" si="49"/>
        <v>77280</v>
      </c>
      <c r="P344" s="31">
        <v>1</v>
      </c>
      <c r="Q344" s="31">
        <v>1</v>
      </c>
      <c r="R344" s="31">
        <f t="shared" si="46"/>
        <v>1564000</v>
      </c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</row>
    <row r="345" spans="1:42" s="17" customFormat="1" ht="21.75" customHeight="1">
      <c r="A345" s="29">
        <v>149</v>
      </c>
      <c r="B345" s="9" t="s">
        <v>80</v>
      </c>
      <c r="C345" s="34" t="s">
        <v>775</v>
      </c>
      <c r="D345" s="34" t="s">
        <v>766</v>
      </c>
      <c r="E345" s="35" t="s">
        <v>107</v>
      </c>
      <c r="F345" s="3" t="s">
        <v>773</v>
      </c>
      <c r="G345" s="97">
        <v>4</v>
      </c>
      <c r="H345" s="97" t="s">
        <v>407</v>
      </c>
      <c r="I345" s="2">
        <v>3</v>
      </c>
      <c r="J345" s="97"/>
      <c r="K345" s="36">
        <v>16</v>
      </c>
      <c r="L345" s="36">
        <v>2000</v>
      </c>
      <c r="M345" s="44">
        <f t="shared" si="47"/>
        <v>1600</v>
      </c>
      <c r="N345" s="44">
        <f t="shared" si="48"/>
        <v>1680</v>
      </c>
      <c r="O345" s="44">
        <f t="shared" si="49"/>
        <v>77280</v>
      </c>
      <c r="P345" s="31">
        <v>1</v>
      </c>
      <c r="Q345" s="31">
        <v>1</v>
      </c>
      <c r="R345" s="31">
        <f t="shared" si="46"/>
        <v>1564000</v>
      </c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</row>
    <row r="346" spans="1:42" s="17" customFormat="1" ht="21.75" customHeight="1">
      <c r="A346" s="29">
        <v>150</v>
      </c>
      <c r="B346" s="9" t="s">
        <v>80</v>
      </c>
      <c r="C346" s="34" t="s">
        <v>776</v>
      </c>
      <c r="D346" s="34" t="s">
        <v>766</v>
      </c>
      <c r="E346" s="35" t="s">
        <v>107</v>
      </c>
      <c r="F346" s="3" t="s">
        <v>773</v>
      </c>
      <c r="G346" s="97">
        <v>4</v>
      </c>
      <c r="H346" s="97" t="s">
        <v>407</v>
      </c>
      <c r="I346" s="2">
        <v>3</v>
      </c>
      <c r="J346" s="97"/>
      <c r="K346" s="36">
        <v>16</v>
      </c>
      <c r="L346" s="36">
        <v>2000</v>
      </c>
      <c r="M346" s="44">
        <f t="shared" si="47"/>
        <v>1600</v>
      </c>
      <c r="N346" s="44">
        <f t="shared" si="48"/>
        <v>1680</v>
      </c>
      <c r="O346" s="44">
        <f t="shared" si="49"/>
        <v>77280</v>
      </c>
      <c r="P346" s="31">
        <v>1</v>
      </c>
      <c r="Q346" s="31">
        <v>1</v>
      </c>
      <c r="R346" s="31">
        <f t="shared" si="46"/>
        <v>1564000</v>
      </c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</row>
    <row r="347" spans="1:42" s="17" customFormat="1" ht="21.75" customHeight="1">
      <c r="A347" s="29">
        <v>151</v>
      </c>
      <c r="B347" s="9" t="s">
        <v>80</v>
      </c>
      <c r="C347" s="34" t="s">
        <v>777</v>
      </c>
      <c r="D347" s="34" t="s">
        <v>777</v>
      </c>
      <c r="E347" s="35" t="s">
        <v>45</v>
      </c>
      <c r="F347" s="3"/>
      <c r="G347" s="97">
        <v>3</v>
      </c>
      <c r="H347" s="97" t="s">
        <v>413</v>
      </c>
      <c r="I347" s="2">
        <v>6</v>
      </c>
      <c r="J347" s="97"/>
      <c r="K347" s="36">
        <v>21</v>
      </c>
      <c r="L347" s="36">
        <v>2000</v>
      </c>
      <c r="M347" s="44">
        <f t="shared" si="47"/>
        <v>2100</v>
      </c>
      <c r="N347" s="44">
        <f t="shared" si="48"/>
        <v>2205</v>
      </c>
      <c r="O347" s="44">
        <f t="shared" si="49"/>
        <v>101430</v>
      </c>
      <c r="P347" s="31">
        <v>1</v>
      </c>
      <c r="Q347" s="31">
        <v>1</v>
      </c>
      <c r="R347" s="31">
        <f t="shared" si="46"/>
        <v>1564000</v>
      </c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</row>
    <row r="348" spans="1:42" s="40" customFormat="1" ht="21.75" customHeight="1">
      <c r="A348" s="29">
        <v>152</v>
      </c>
      <c r="B348" s="9" t="s">
        <v>80</v>
      </c>
      <c r="C348" s="34" t="s">
        <v>778</v>
      </c>
      <c r="D348" s="34" t="s">
        <v>779</v>
      </c>
      <c r="E348" s="35" t="s">
        <v>40</v>
      </c>
      <c r="F348" s="3" t="s">
        <v>780</v>
      </c>
      <c r="G348" s="97">
        <v>3</v>
      </c>
      <c r="H348" s="97" t="s">
        <v>397</v>
      </c>
      <c r="I348" s="2">
        <v>4</v>
      </c>
      <c r="J348" s="97"/>
      <c r="K348" s="36">
        <v>20</v>
      </c>
      <c r="L348" s="36">
        <v>2500</v>
      </c>
      <c r="M348" s="44">
        <f>K348*L348*5/100</f>
        <v>2500</v>
      </c>
      <c r="N348" s="44">
        <f t="shared" si="48"/>
        <v>2625</v>
      </c>
      <c r="O348" s="44">
        <f t="shared" si="49"/>
        <v>120750</v>
      </c>
      <c r="P348" s="31">
        <v>1</v>
      </c>
      <c r="Q348" s="31">
        <v>1</v>
      </c>
      <c r="R348" s="31">
        <f t="shared" si="46"/>
        <v>1564000</v>
      </c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41"/>
      <c r="AO348" s="41"/>
      <c r="AP348" s="41"/>
    </row>
    <row r="349" spans="1:42" s="40" customFormat="1" ht="21.75" customHeight="1">
      <c r="A349" s="29">
        <v>153</v>
      </c>
      <c r="B349" s="9" t="s">
        <v>80</v>
      </c>
      <c r="C349" s="34" t="s">
        <v>781</v>
      </c>
      <c r="D349" s="34" t="s">
        <v>782</v>
      </c>
      <c r="E349" s="35" t="s">
        <v>2</v>
      </c>
      <c r="F349" s="3" t="s">
        <v>783</v>
      </c>
      <c r="G349" s="97">
        <v>3</v>
      </c>
      <c r="H349" s="97" t="s">
        <v>395</v>
      </c>
      <c r="I349" s="2">
        <v>2</v>
      </c>
      <c r="J349" s="97"/>
      <c r="K349" s="36">
        <v>25</v>
      </c>
      <c r="L349" s="36">
        <v>2000</v>
      </c>
      <c r="M349" s="44">
        <f>K349*L349*5/100</f>
        <v>2500</v>
      </c>
      <c r="N349" s="44">
        <f>M349*0.15*7</f>
        <v>2625</v>
      </c>
      <c r="O349" s="44">
        <f t="shared" si="49"/>
        <v>120750</v>
      </c>
      <c r="P349" s="31">
        <v>1</v>
      </c>
      <c r="Q349" s="31">
        <v>1</v>
      </c>
      <c r="R349" s="31">
        <f t="shared" si="46"/>
        <v>1564000</v>
      </c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41"/>
      <c r="AO349" s="41"/>
      <c r="AP349" s="41"/>
    </row>
    <row r="350" spans="1:42" s="40" customFormat="1" ht="21.75" customHeight="1">
      <c r="A350" s="29">
        <v>154</v>
      </c>
      <c r="B350" s="9" t="s">
        <v>80</v>
      </c>
      <c r="C350" s="34" t="s">
        <v>784</v>
      </c>
      <c r="D350" s="34" t="s">
        <v>782</v>
      </c>
      <c r="E350" s="35" t="s">
        <v>2</v>
      </c>
      <c r="F350" s="3" t="s">
        <v>783</v>
      </c>
      <c r="G350" s="97">
        <v>3</v>
      </c>
      <c r="H350" s="97" t="s">
        <v>395</v>
      </c>
      <c r="I350" s="2">
        <v>2</v>
      </c>
      <c r="J350" s="97"/>
      <c r="K350" s="36">
        <v>25</v>
      </c>
      <c r="L350" s="36">
        <v>2000</v>
      </c>
      <c r="M350" s="44">
        <f>K350*L350*5/100</f>
        <v>2500</v>
      </c>
      <c r="N350" s="44">
        <f>M350*0.15*7</f>
        <v>2625</v>
      </c>
      <c r="O350" s="44">
        <f>M350*6.6*7+N350*2</f>
        <v>120750</v>
      </c>
      <c r="P350" s="31">
        <v>1</v>
      </c>
      <c r="Q350" s="31">
        <v>1</v>
      </c>
      <c r="R350" s="31">
        <f t="shared" si="46"/>
        <v>1564000</v>
      </c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</row>
    <row r="351" spans="1:42" s="40" customFormat="1" ht="21.75" customHeight="1">
      <c r="A351" s="29">
        <v>155</v>
      </c>
      <c r="B351" s="9" t="s">
        <v>80</v>
      </c>
      <c r="C351" s="34" t="s">
        <v>785</v>
      </c>
      <c r="D351" s="34" t="s">
        <v>782</v>
      </c>
      <c r="E351" s="35" t="s">
        <v>2</v>
      </c>
      <c r="F351" s="3" t="s">
        <v>783</v>
      </c>
      <c r="G351" s="97">
        <v>3</v>
      </c>
      <c r="H351" s="97" t="s">
        <v>395</v>
      </c>
      <c r="I351" s="2">
        <v>2</v>
      </c>
      <c r="J351" s="97"/>
      <c r="K351" s="36">
        <v>25</v>
      </c>
      <c r="L351" s="36">
        <v>2000</v>
      </c>
      <c r="M351" s="44">
        <f>K351*L351*5/100</f>
        <v>2500</v>
      </c>
      <c r="N351" s="44">
        <f>M351*0.15*7</f>
        <v>2625</v>
      </c>
      <c r="O351" s="44">
        <f>M351*6.6*7+N351*2</f>
        <v>120750</v>
      </c>
      <c r="P351" s="31">
        <v>1</v>
      </c>
      <c r="Q351" s="31">
        <v>1</v>
      </c>
      <c r="R351" s="31">
        <f t="shared" si="46"/>
        <v>1564000</v>
      </c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</row>
    <row r="352" spans="1:42" s="40" customFormat="1" ht="21.75" customHeight="1">
      <c r="A352" s="29">
        <v>156</v>
      </c>
      <c r="B352" s="9" t="s">
        <v>79</v>
      </c>
      <c r="C352" s="34" t="s">
        <v>786</v>
      </c>
      <c r="D352" s="34" t="s">
        <v>787</v>
      </c>
      <c r="E352" s="35" t="s">
        <v>788</v>
      </c>
      <c r="F352" s="3"/>
      <c r="G352" s="97">
        <v>1</v>
      </c>
      <c r="H352" s="97" t="s">
        <v>395</v>
      </c>
      <c r="I352" s="2">
        <v>2</v>
      </c>
      <c r="J352" s="97"/>
      <c r="K352" s="36">
        <v>5</v>
      </c>
      <c r="L352" s="36">
        <v>1100</v>
      </c>
      <c r="M352" s="44">
        <f aca="true" t="shared" si="50" ref="M352:M366">K352*L352/5</f>
        <v>1100</v>
      </c>
      <c r="N352" s="44">
        <f aca="true" t="shared" si="51" ref="N352:N366">M352*0.15*5.5</f>
        <v>907.5</v>
      </c>
      <c r="O352" s="44">
        <f aca="true" t="shared" si="52" ref="O352:O366">M352*6.6*5.5+N352*2</f>
        <v>41745</v>
      </c>
      <c r="P352" s="31">
        <v>1</v>
      </c>
      <c r="Q352" s="31">
        <v>1</v>
      </c>
      <c r="R352" s="31">
        <f t="shared" si="46"/>
        <v>1564000</v>
      </c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</row>
    <row r="353" spans="1:42" s="40" customFormat="1" ht="21.75" customHeight="1">
      <c r="A353" s="29">
        <v>157</v>
      </c>
      <c r="B353" s="9" t="s">
        <v>79</v>
      </c>
      <c r="C353" s="34" t="s">
        <v>789</v>
      </c>
      <c r="D353" s="34" t="s">
        <v>787</v>
      </c>
      <c r="E353" s="35" t="s">
        <v>788</v>
      </c>
      <c r="F353" s="3"/>
      <c r="G353" s="97">
        <v>2</v>
      </c>
      <c r="H353" s="97" t="s">
        <v>397</v>
      </c>
      <c r="I353" s="2">
        <v>4</v>
      </c>
      <c r="J353" s="97"/>
      <c r="K353" s="36">
        <v>7</v>
      </c>
      <c r="L353" s="36">
        <v>1100</v>
      </c>
      <c r="M353" s="44">
        <f t="shared" si="50"/>
        <v>1540</v>
      </c>
      <c r="N353" s="44">
        <f t="shared" si="51"/>
        <v>1270.5</v>
      </c>
      <c r="O353" s="44">
        <f t="shared" si="52"/>
        <v>58443</v>
      </c>
      <c r="P353" s="31">
        <v>1</v>
      </c>
      <c r="Q353" s="31">
        <v>1</v>
      </c>
      <c r="R353" s="31">
        <f t="shared" si="46"/>
        <v>1564000</v>
      </c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</row>
    <row r="354" spans="1:42" s="40" customFormat="1" ht="21.75" customHeight="1">
      <c r="A354" s="29">
        <v>158</v>
      </c>
      <c r="B354" s="9" t="s">
        <v>79</v>
      </c>
      <c r="C354" s="34" t="s">
        <v>229</v>
      </c>
      <c r="D354" s="34" t="s">
        <v>230</v>
      </c>
      <c r="E354" s="35" t="s">
        <v>2</v>
      </c>
      <c r="F354" s="3"/>
      <c r="G354" s="97">
        <v>2</v>
      </c>
      <c r="H354" s="97" t="s">
        <v>397</v>
      </c>
      <c r="I354" s="2">
        <v>4</v>
      </c>
      <c r="J354" s="97"/>
      <c r="K354" s="36">
        <v>9</v>
      </c>
      <c r="L354" s="36">
        <v>2000</v>
      </c>
      <c r="M354" s="44">
        <f t="shared" si="50"/>
        <v>3600</v>
      </c>
      <c r="N354" s="44">
        <f t="shared" si="51"/>
        <v>2970</v>
      </c>
      <c r="O354" s="44">
        <f t="shared" si="52"/>
        <v>136620</v>
      </c>
      <c r="P354" s="31">
        <v>1</v>
      </c>
      <c r="Q354" s="31">
        <v>1</v>
      </c>
      <c r="R354" s="31">
        <f t="shared" si="46"/>
        <v>1564000</v>
      </c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41"/>
      <c r="AO354" s="41"/>
      <c r="AP354" s="41"/>
    </row>
    <row r="355" spans="1:42" s="40" customFormat="1" ht="21.75" customHeight="1">
      <c r="A355" s="29">
        <v>159</v>
      </c>
      <c r="B355" s="9" t="s">
        <v>79</v>
      </c>
      <c r="C355" s="34" t="s">
        <v>790</v>
      </c>
      <c r="D355" s="34" t="s">
        <v>791</v>
      </c>
      <c r="E355" s="35" t="s">
        <v>792</v>
      </c>
      <c r="F355" s="3" t="s">
        <v>591</v>
      </c>
      <c r="G355" s="97">
        <v>4</v>
      </c>
      <c r="H355" s="97" t="s">
        <v>397</v>
      </c>
      <c r="I355" s="2">
        <v>4</v>
      </c>
      <c r="J355" s="97"/>
      <c r="K355" s="36">
        <v>9</v>
      </c>
      <c r="L355" s="36">
        <v>1500</v>
      </c>
      <c r="M355" s="44">
        <f t="shared" si="50"/>
        <v>2700</v>
      </c>
      <c r="N355" s="44">
        <f t="shared" si="51"/>
        <v>2227.5</v>
      </c>
      <c r="O355" s="44">
        <f t="shared" si="52"/>
        <v>102465</v>
      </c>
      <c r="P355" s="31">
        <v>1</v>
      </c>
      <c r="Q355" s="31">
        <v>1</v>
      </c>
      <c r="R355" s="31">
        <f t="shared" si="46"/>
        <v>1564000</v>
      </c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</row>
    <row r="356" spans="1:42" s="40" customFormat="1" ht="21.75" customHeight="1">
      <c r="A356" s="29">
        <v>160</v>
      </c>
      <c r="B356" s="9" t="s">
        <v>79</v>
      </c>
      <c r="C356" s="34" t="s">
        <v>793</v>
      </c>
      <c r="D356" s="34" t="s">
        <v>794</v>
      </c>
      <c r="E356" s="35" t="s">
        <v>45</v>
      </c>
      <c r="F356" s="3" t="s">
        <v>591</v>
      </c>
      <c r="G356" s="97">
        <v>4</v>
      </c>
      <c r="H356" s="97" t="s">
        <v>397</v>
      </c>
      <c r="I356" s="2">
        <v>4</v>
      </c>
      <c r="J356" s="97"/>
      <c r="K356" s="36">
        <v>18</v>
      </c>
      <c r="L356" s="36">
        <v>1500</v>
      </c>
      <c r="M356" s="44">
        <f t="shared" si="50"/>
        <v>5400</v>
      </c>
      <c r="N356" s="44">
        <f t="shared" si="51"/>
        <v>4455</v>
      </c>
      <c r="O356" s="44">
        <f t="shared" si="52"/>
        <v>204930</v>
      </c>
      <c r="P356" s="31">
        <v>1</v>
      </c>
      <c r="Q356" s="31">
        <v>1</v>
      </c>
      <c r="R356" s="31">
        <f t="shared" si="46"/>
        <v>1564000</v>
      </c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41"/>
      <c r="AO356" s="41"/>
      <c r="AP356" s="41"/>
    </row>
    <row r="357" spans="1:42" s="40" customFormat="1" ht="21.75" customHeight="1">
      <c r="A357" s="29">
        <v>161</v>
      </c>
      <c r="B357" s="9" t="s">
        <v>79</v>
      </c>
      <c r="C357" s="34" t="s">
        <v>795</v>
      </c>
      <c r="D357" s="34" t="s">
        <v>794</v>
      </c>
      <c r="E357" s="35" t="s">
        <v>45</v>
      </c>
      <c r="F357" s="3" t="s">
        <v>591</v>
      </c>
      <c r="G357" s="97">
        <v>4</v>
      </c>
      <c r="H357" s="97" t="s">
        <v>397</v>
      </c>
      <c r="I357" s="2">
        <v>4</v>
      </c>
      <c r="J357" s="97"/>
      <c r="K357" s="36">
        <v>18</v>
      </c>
      <c r="L357" s="36">
        <v>1500</v>
      </c>
      <c r="M357" s="44">
        <f t="shared" si="50"/>
        <v>5400</v>
      </c>
      <c r="N357" s="44">
        <f t="shared" si="51"/>
        <v>4455</v>
      </c>
      <c r="O357" s="44">
        <f t="shared" si="52"/>
        <v>204930</v>
      </c>
      <c r="P357" s="31">
        <v>1</v>
      </c>
      <c r="Q357" s="31">
        <v>1</v>
      </c>
      <c r="R357" s="31">
        <f t="shared" si="46"/>
        <v>1564000</v>
      </c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41"/>
      <c r="AO357" s="41"/>
      <c r="AP357" s="41"/>
    </row>
    <row r="358" spans="1:42" s="40" customFormat="1" ht="21.75" customHeight="1">
      <c r="A358" s="29">
        <v>162</v>
      </c>
      <c r="B358" s="9" t="s">
        <v>188</v>
      </c>
      <c r="C358" s="34" t="s">
        <v>796</v>
      </c>
      <c r="D358" s="34" t="s">
        <v>797</v>
      </c>
      <c r="E358" s="35" t="s">
        <v>40</v>
      </c>
      <c r="F358" s="3"/>
      <c r="G358" s="97">
        <v>2</v>
      </c>
      <c r="H358" s="97" t="s">
        <v>395</v>
      </c>
      <c r="I358" s="2">
        <v>2</v>
      </c>
      <c r="J358" s="97"/>
      <c r="K358" s="36">
        <v>11</v>
      </c>
      <c r="L358" s="36">
        <v>1000</v>
      </c>
      <c r="M358" s="44">
        <f t="shared" si="50"/>
        <v>2200</v>
      </c>
      <c r="N358" s="44">
        <f t="shared" si="51"/>
        <v>1815</v>
      </c>
      <c r="O358" s="44">
        <f t="shared" si="52"/>
        <v>83490</v>
      </c>
      <c r="P358" s="31">
        <v>1</v>
      </c>
      <c r="Q358" s="31">
        <v>1</v>
      </c>
      <c r="R358" s="31">
        <f t="shared" si="46"/>
        <v>1564000</v>
      </c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41"/>
      <c r="AO358" s="41"/>
      <c r="AP358" s="41"/>
    </row>
    <row r="359" spans="1:42" s="40" customFormat="1" ht="21.75" customHeight="1">
      <c r="A359" s="29">
        <v>163</v>
      </c>
      <c r="B359" s="9" t="s">
        <v>79</v>
      </c>
      <c r="C359" s="34" t="s">
        <v>798</v>
      </c>
      <c r="D359" s="34" t="s">
        <v>782</v>
      </c>
      <c r="E359" s="35" t="s">
        <v>2</v>
      </c>
      <c r="F359" s="3"/>
      <c r="G359" s="97">
        <v>2</v>
      </c>
      <c r="H359" s="97" t="s">
        <v>395</v>
      </c>
      <c r="I359" s="2">
        <v>2</v>
      </c>
      <c r="J359" s="97"/>
      <c r="K359" s="36">
        <v>10</v>
      </c>
      <c r="L359" s="36">
        <v>1000</v>
      </c>
      <c r="M359" s="44">
        <f t="shared" si="50"/>
        <v>2000</v>
      </c>
      <c r="N359" s="44">
        <f t="shared" si="51"/>
        <v>1650</v>
      </c>
      <c r="O359" s="44">
        <f t="shared" si="52"/>
        <v>75900</v>
      </c>
      <c r="P359" s="31">
        <v>1</v>
      </c>
      <c r="Q359" s="31">
        <v>1</v>
      </c>
      <c r="R359" s="31">
        <f t="shared" si="46"/>
        <v>1564000</v>
      </c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41"/>
      <c r="AO359" s="41"/>
      <c r="AP359" s="41"/>
    </row>
    <row r="360" spans="1:42" s="40" customFormat="1" ht="21.75" customHeight="1">
      <c r="A360" s="29">
        <v>164</v>
      </c>
      <c r="B360" s="9" t="s">
        <v>79</v>
      </c>
      <c r="C360" s="34" t="s">
        <v>799</v>
      </c>
      <c r="D360" s="34" t="s">
        <v>782</v>
      </c>
      <c r="E360" s="35" t="s">
        <v>2</v>
      </c>
      <c r="F360" s="3"/>
      <c r="G360" s="97">
        <v>2</v>
      </c>
      <c r="H360" s="97" t="s">
        <v>395</v>
      </c>
      <c r="I360" s="2">
        <v>2</v>
      </c>
      <c r="J360" s="97"/>
      <c r="K360" s="36">
        <v>10</v>
      </c>
      <c r="L360" s="36">
        <v>1000</v>
      </c>
      <c r="M360" s="44">
        <f t="shared" si="50"/>
        <v>2000</v>
      </c>
      <c r="N360" s="44">
        <f t="shared" si="51"/>
        <v>1650</v>
      </c>
      <c r="O360" s="44">
        <f t="shared" si="52"/>
        <v>75900</v>
      </c>
      <c r="P360" s="31">
        <v>1</v>
      </c>
      <c r="Q360" s="31">
        <v>1</v>
      </c>
      <c r="R360" s="31">
        <f t="shared" si="46"/>
        <v>1564000</v>
      </c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41"/>
      <c r="AO360" s="41"/>
      <c r="AP360" s="41"/>
    </row>
    <row r="361" spans="1:42" s="40" customFormat="1" ht="21.75" customHeight="1">
      <c r="A361" s="29">
        <v>165</v>
      </c>
      <c r="B361" s="9" t="s">
        <v>79</v>
      </c>
      <c r="C361" s="34" t="s">
        <v>234</v>
      </c>
      <c r="D361" s="34" t="s">
        <v>235</v>
      </c>
      <c r="E361" s="35" t="s">
        <v>37</v>
      </c>
      <c r="F361" s="3" t="s">
        <v>200</v>
      </c>
      <c r="G361" s="97">
        <v>2</v>
      </c>
      <c r="H361" s="97" t="s">
        <v>395</v>
      </c>
      <c r="I361" s="2">
        <v>2</v>
      </c>
      <c r="J361" s="97"/>
      <c r="K361" s="36">
        <v>22</v>
      </c>
      <c r="L361" s="36">
        <v>900</v>
      </c>
      <c r="M361" s="44">
        <f t="shared" si="50"/>
        <v>3960</v>
      </c>
      <c r="N361" s="44">
        <f t="shared" si="51"/>
        <v>3267</v>
      </c>
      <c r="O361" s="44">
        <f t="shared" si="52"/>
        <v>150282</v>
      </c>
      <c r="P361" s="31">
        <v>1</v>
      </c>
      <c r="Q361" s="31">
        <v>1</v>
      </c>
      <c r="R361" s="31">
        <f t="shared" si="46"/>
        <v>1564000</v>
      </c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41"/>
      <c r="AO361" s="41"/>
      <c r="AP361" s="41"/>
    </row>
    <row r="362" spans="1:42" s="40" customFormat="1" ht="21.75" customHeight="1">
      <c r="A362" s="29">
        <v>166</v>
      </c>
      <c r="B362" s="9" t="s">
        <v>79</v>
      </c>
      <c r="C362" s="34" t="s">
        <v>236</v>
      </c>
      <c r="D362" s="34" t="s">
        <v>235</v>
      </c>
      <c r="E362" s="35" t="s">
        <v>37</v>
      </c>
      <c r="F362" s="3" t="s">
        <v>200</v>
      </c>
      <c r="G362" s="97">
        <v>2</v>
      </c>
      <c r="H362" s="97" t="s">
        <v>395</v>
      </c>
      <c r="I362" s="2">
        <v>2</v>
      </c>
      <c r="J362" s="97"/>
      <c r="K362" s="36">
        <v>22</v>
      </c>
      <c r="L362" s="36">
        <v>900</v>
      </c>
      <c r="M362" s="44">
        <f t="shared" si="50"/>
        <v>3960</v>
      </c>
      <c r="N362" s="44">
        <f t="shared" si="51"/>
        <v>3267</v>
      </c>
      <c r="O362" s="44">
        <f t="shared" si="52"/>
        <v>150282</v>
      </c>
      <c r="P362" s="31">
        <v>1</v>
      </c>
      <c r="Q362" s="31">
        <v>1</v>
      </c>
      <c r="R362" s="31">
        <f t="shared" si="46"/>
        <v>1564000</v>
      </c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41"/>
      <c r="AO362" s="41"/>
      <c r="AP362" s="41"/>
    </row>
    <row r="363" spans="1:42" s="40" customFormat="1" ht="21.75" customHeight="1">
      <c r="A363" s="29">
        <v>167</v>
      </c>
      <c r="B363" s="9" t="s">
        <v>79</v>
      </c>
      <c r="C363" s="34" t="s">
        <v>243</v>
      </c>
      <c r="D363" s="34" t="s">
        <v>244</v>
      </c>
      <c r="E363" s="35" t="s">
        <v>37</v>
      </c>
      <c r="F363" s="3" t="s">
        <v>780</v>
      </c>
      <c r="G363" s="97">
        <v>4</v>
      </c>
      <c r="H363" s="97" t="s">
        <v>397</v>
      </c>
      <c r="I363" s="2">
        <v>4</v>
      </c>
      <c r="J363" s="97"/>
      <c r="K363" s="36">
        <v>21</v>
      </c>
      <c r="L363" s="36">
        <v>1000</v>
      </c>
      <c r="M363" s="44">
        <f t="shared" si="50"/>
        <v>4200</v>
      </c>
      <c r="N363" s="44">
        <f t="shared" si="51"/>
        <v>3465</v>
      </c>
      <c r="O363" s="44">
        <f t="shared" si="52"/>
        <v>159390</v>
      </c>
      <c r="P363" s="31">
        <v>1</v>
      </c>
      <c r="Q363" s="31">
        <v>1</v>
      </c>
      <c r="R363" s="31">
        <f t="shared" si="46"/>
        <v>1564000</v>
      </c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41"/>
      <c r="AO363" s="41"/>
      <c r="AP363" s="41"/>
    </row>
    <row r="364" spans="1:42" s="40" customFormat="1" ht="21.75" customHeight="1">
      <c r="A364" s="29">
        <v>168</v>
      </c>
      <c r="B364" s="99" t="s">
        <v>79</v>
      </c>
      <c r="C364" s="34" t="s">
        <v>800</v>
      </c>
      <c r="D364" s="34" t="s">
        <v>801</v>
      </c>
      <c r="E364" s="35" t="s">
        <v>2</v>
      </c>
      <c r="F364" s="3" t="s">
        <v>780</v>
      </c>
      <c r="G364" s="97">
        <v>2</v>
      </c>
      <c r="H364" s="97" t="s">
        <v>397</v>
      </c>
      <c r="I364" s="2">
        <v>4</v>
      </c>
      <c r="J364" s="97"/>
      <c r="K364" s="36">
        <v>9</v>
      </c>
      <c r="L364" s="36">
        <v>800</v>
      </c>
      <c r="M364" s="44">
        <f t="shared" si="50"/>
        <v>1440</v>
      </c>
      <c r="N364" s="44">
        <f t="shared" si="51"/>
        <v>1188</v>
      </c>
      <c r="O364" s="44">
        <f t="shared" si="52"/>
        <v>54648</v>
      </c>
      <c r="P364" s="31">
        <v>1</v>
      </c>
      <c r="Q364" s="31">
        <v>1</v>
      </c>
      <c r="R364" s="31">
        <f t="shared" si="46"/>
        <v>1564000</v>
      </c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41"/>
      <c r="AO364" s="41"/>
      <c r="AP364" s="41"/>
    </row>
    <row r="365" spans="1:42" s="40" customFormat="1" ht="21.75" customHeight="1">
      <c r="A365" s="29">
        <v>169</v>
      </c>
      <c r="B365" s="99" t="s">
        <v>79</v>
      </c>
      <c r="C365" s="34" t="s">
        <v>802</v>
      </c>
      <c r="D365" s="34" t="s">
        <v>803</v>
      </c>
      <c r="E365" s="35" t="s">
        <v>2</v>
      </c>
      <c r="F365" s="3" t="s">
        <v>780</v>
      </c>
      <c r="G365" s="97">
        <v>2</v>
      </c>
      <c r="H365" s="97" t="s">
        <v>395</v>
      </c>
      <c r="I365" s="2">
        <v>2</v>
      </c>
      <c r="J365" s="97"/>
      <c r="K365" s="36">
        <v>9</v>
      </c>
      <c r="L365" s="36">
        <v>1200</v>
      </c>
      <c r="M365" s="44">
        <f t="shared" si="50"/>
        <v>2160</v>
      </c>
      <c r="N365" s="44">
        <f t="shared" si="51"/>
        <v>1782</v>
      </c>
      <c r="O365" s="44">
        <f t="shared" si="52"/>
        <v>81972</v>
      </c>
      <c r="P365" s="31">
        <v>1</v>
      </c>
      <c r="Q365" s="31">
        <v>1</v>
      </c>
      <c r="R365" s="31">
        <f t="shared" si="46"/>
        <v>1564000</v>
      </c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41"/>
      <c r="AO365" s="41"/>
      <c r="AP365" s="41"/>
    </row>
    <row r="366" spans="1:42" s="40" customFormat="1" ht="21.75" customHeight="1">
      <c r="A366" s="29">
        <v>170</v>
      </c>
      <c r="B366" s="99" t="s">
        <v>79</v>
      </c>
      <c r="C366" s="34" t="s">
        <v>804</v>
      </c>
      <c r="D366" s="34" t="s">
        <v>805</v>
      </c>
      <c r="E366" s="35" t="s">
        <v>40</v>
      </c>
      <c r="F366" s="3" t="s">
        <v>200</v>
      </c>
      <c r="G366" s="97">
        <v>1</v>
      </c>
      <c r="H366" s="97" t="s">
        <v>395</v>
      </c>
      <c r="I366" s="2">
        <v>2</v>
      </c>
      <c r="J366" s="97"/>
      <c r="K366" s="36">
        <v>20</v>
      </c>
      <c r="L366" s="36">
        <v>1500</v>
      </c>
      <c r="M366" s="44">
        <f t="shared" si="50"/>
        <v>6000</v>
      </c>
      <c r="N366" s="44">
        <f t="shared" si="51"/>
        <v>4950</v>
      </c>
      <c r="O366" s="44">
        <f t="shared" si="52"/>
        <v>227700</v>
      </c>
      <c r="P366" s="31">
        <v>1</v>
      </c>
      <c r="Q366" s="31">
        <v>1</v>
      </c>
      <c r="R366" s="31">
        <f t="shared" si="46"/>
        <v>1564000</v>
      </c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41"/>
      <c r="AO366" s="41"/>
      <c r="AP366" s="41"/>
    </row>
    <row r="367" spans="1:42" s="40" customFormat="1" ht="21.75" customHeight="1">
      <c r="A367" s="29">
        <v>171</v>
      </c>
      <c r="B367" s="9" t="s">
        <v>80</v>
      </c>
      <c r="C367" s="34" t="s">
        <v>806</v>
      </c>
      <c r="D367" s="34" t="s">
        <v>805</v>
      </c>
      <c r="E367" s="35" t="s">
        <v>40</v>
      </c>
      <c r="F367" s="3" t="s">
        <v>780</v>
      </c>
      <c r="G367" s="97">
        <v>2</v>
      </c>
      <c r="H367" s="97" t="s">
        <v>397</v>
      </c>
      <c r="I367" s="2">
        <v>4</v>
      </c>
      <c r="J367" s="97"/>
      <c r="K367" s="36">
        <v>20</v>
      </c>
      <c r="L367" s="36">
        <v>1500</v>
      </c>
      <c r="M367" s="44">
        <f>K367*L367*5/100</f>
        <v>1500</v>
      </c>
      <c r="N367" s="44">
        <f>M367*0.15*7</f>
        <v>1575</v>
      </c>
      <c r="O367" s="44">
        <f>M367*6.6*7+N367*2</f>
        <v>72450</v>
      </c>
      <c r="P367" s="31">
        <v>1</v>
      </c>
      <c r="Q367" s="31">
        <v>1</v>
      </c>
      <c r="R367" s="31">
        <f t="shared" si="46"/>
        <v>1564000</v>
      </c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41"/>
      <c r="AO367" s="41"/>
      <c r="AP367" s="41"/>
    </row>
    <row r="368" spans="1:42" s="40" customFormat="1" ht="21.75" customHeight="1">
      <c r="A368" s="29">
        <v>172</v>
      </c>
      <c r="B368" s="9" t="s">
        <v>80</v>
      </c>
      <c r="C368" s="34" t="s">
        <v>807</v>
      </c>
      <c r="D368" s="34" t="s">
        <v>808</v>
      </c>
      <c r="E368" s="35" t="s">
        <v>41</v>
      </c>
      <c r="F368" s="3" t="s">
        <v>200</v>
      </c>
      <c r="G368" s="97">
        <v>2</v>
      </c>
      <c r="H368" s="97" t="s">
        <v>395</v>
      </c>
      <c r="I368" s="2">
        <v>2</v>
      </c>
      <c r="J368" s="97"/>
      <c r="K368" s="36">
        <v>12</v>
      </c>
      <c r="L368" s="36">
        <v>1500</v>
      </c>
      <c r="M368" s="44">
        <f>K368*L368*5/100</f>
        <v>900</v>
      </c>
      <c r="N368" s="44">
        <f>M368*0.15*7</f>
        <v>945</v>
      </c>
      <c r="O368" s="44">
        <f>M368*6.6*7+N368*2</f>
        <v>43470</v>
      </c>
      <c r="P368" s="31">
        <v>1</v>
      </c>
      <c r="Q368" s="31">
        <v>1</v>
      </c>
      <c r="R368" s="31">
        <f t="shared" si="46"/>
        <v>1564000</v>
      </c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41"/>
      <c r="AO368" s="41"/>
      <c r="AP368" s="41"/>
    </row>
    <row r="369" spans="1:42" s="40" customFormat="1" ht="21.75" customHeight="1">
      <c r="A369" s="29">
        <v>173</v>
      </c>
      <c r="B369" s="9" t="s">
        <v>80</v>
      </c>
      <c r="C369" s="34" t="s">
        <v>809</v>
      </c>
      <c r="D369" s="34" t="s">
        <v>808</v>
      </c>
      <c r="E369" s="35" t="s">
        <v>41</v>
      </c>
      <c r="F369" s="3" t="s">
        <v>200</v>
      </c>
      <c r="G369" s="97">
        <v>2</v>
      </c>
      <c r="H369" s="97" t="s">
        <v>395</v>
      </c>
      <c r="I369" s="2">
        <v>2</v>
      </c>
      <c r="J369" s="97"/>
      <c r="K369" s="36">
        <v>12</v>
      </c>
      <c r="L369" s="36">
        <v>1500</v>
      </c>
      <c r="M369" s="44">
        <f>K369*L369*5/100</f>
        <v>900</v>
      </c>
      <c r="N369" s="44">
        <f>M369*0.15*7</f>
        <v>945</v>
      </c>
      <c r="O369" s="44">
        <f>M369*6.6*7+N369*2</f>
        <v>43470</v>
      </c>
      <c r="P369" s="31">
        <v>1</v>
      </c>
      <c r="Q369" s="31">
        <v>1</v>
      </c>
      <c r="R369" s="31">
        <f t="shared" si="46"/>
        <v>1564000</v>
      </c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41"/>
      <c r="AO369" s="41"/>
      <c r="AP369" s="41"/>
    </row>
    <row r="370" spans="1:42" s="40" customFormat="1" ht="21.75" customHeight="1">
      <c r="A370" s="29">
        <v>174</v>
      </c>
      <c r="B370" s="61" t="s">
        <v>79</v>
      </c>
      <c r="C370" s="51" t="s">
        <v>810</v>
      </c>
      <c r="D370" s="51" t="s">
        <v>811</v>
      </c>
      <c r="E370" s="52" t="s">
        <v>38</v>
      </c>
      <c r="F370" s="53"/>
      <c r="G370" s="100">
        <v>3</v>
      </c>
      <c r="H370" s="100" t="s">
        <v>395</v>
      </c>
      <c r="I370" s="54">
        <v>2</v>
      </c>
      <c r="J370" s="100"/>
      <c r="K370" s="56">
        <v>17</v>
      </c>
      <c r="L370" s="56">
        <v>1500</v>
      </c>
      <c r="M370" s="101">
        <f>K370*L370/5</f>
        <v>5100</v>
      </c>
      <c r="N370" s="101">
        <f>M370*0.15*5.5</f>
        <v>4207.5</v>
      </c>
      <c r="O370" s="101">
        <f>M370*6.6*5.5+N370*2</f>
        <v>193545</v>
      </c>
      <c r="P370" s="58">
        <v>1</v>
      </c>
      <c r="Q370" s="58">
        <v>1</v>
      </c>
      <c r="R370" s="31">
        <f t="shared" si="46"/>
        <v>1564000</v>
      </c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41"/>
      <c r="AO370" s="41"/>
      <c r="AP370" s="41"/>
    </row>
    <row r="371" spans="1:18" s="41" customFormat="1" ht="21.75" customHeight="1">
      <c r="A371" s="29">
        <v>175</v>
      </c>
      <c r="B371" s="61" t="s">
        <v>80</v>
      </c>
      <c r="C371" s="51" t="s">
        <v>812</v>
      </c>
      <c r="D371" s="51" t="s">
        <v>813</v>
      </c>
      <c r="E371" s="52" t="s">
        <v>40</v>
      </c>
      <c r="F371" s="53" t="s">
        <v>780</v>
      </c>
      <c r="G371" s="100">
        <v>2</v>
      </c>
      <c r="H371" s="100" t="s">
        <v>397</v>
      </c>
      <c r="I371" s="54">
        <v>4</v>
      </c>
      <c r="J371" s="100"/>
      <c r="K371" s="56">
        <v>13</v>
      </c>
      <c r="L371" s="56">
        <v>2500</v>
      </c>
      <c r="M371" s="101">
        <f aca="true" t="shared" si="53" ref="M371:M380">K371*L371*5/100</f>
        <v>1625</v>
      </c>
      <c r="N371" s="101">
        <f aca="true" t="shared" si="54" ref="N371:N380">M371*0.15*7</f>
        <v>1706.25</v>
      </c>
      <c r="O371" s="101">
        <f aca="true" t="shared" si="55" ref="O371:O380">M371*6.6*7+N371*2</f>
        <v>78487.5</v>
      </c>
      <c r="P371" s="58">
        <v>1</v>
      </c>
      <c r="Q371" s="58">
        <v>1</v>
      </c>
      <c r="R371" s="31">
        <f t="shared" si="46"/>
        <v>1564000</v>
      </c>
    </row>
    <row r="372" spans="1:42" s="103" customFormat="1" ht="21.75" customHeight="1">
      <c r="A372" s="29">
        <v>176</v>
      </c>
      <c r="B372" s="61" t="s">
        <v>80</v>
      </c>
      <c r="C372" s="34" t="s">
        <v>266</v>
      </c>
      <c r="D372" s="34" t="s">
        <v>267</v>
      </c>
      <c r="E372" s="35" t="s">
        <v>45</v>
      </c>
      <c r="F372" s="3"/>
      <c r="G372" s="97">
        <v>2</v>
      </c>
      <c r="H372" s="97" t="s">
        <v>395</v>
      </c>
      <c r="I372" s="2">
        <v>2</v>
      </c>
      <c r="J372" s="97"/>
      <c r="K372" s="36">
        <v>28</v>
      </c>
      <c r="L372" s="36">
        <v>2000</v>
      </c>
      <c r="M372" s="101">
        <f t="shared" si="53"/>
        <v>2800</v>
      </c>
      <c r="N372" s="101">
        <f t="shared" si="54"/>
        <v>2940</v>
      </c>
      <c r="O372" s="101">
        <f t="shared" si="55"/>
        <v>135240</v>
      </c>
      <c r="P372" s="31">
        <v>1</v>
      </c>
      <c r="Q372" s="31">
        <v>1</v>
      </c>
      <c r="R372" s="31">
        <f t="shared" si="46"/>
        <v>1564000</v>
      </c>
      <c r="S372" s="102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</row>
    <row r="373" spans="1:42" s="103" customFormat="1" ht="21.75" customHeight="1">
      <c r="A373" s="29">
        <v>177</v>
      </c>
      <c r="B373" s="61" t="s">
        <v>80</v>
      </c>
      <c r="C373" s="34" t="s">
        <v>814</v>
      </c>
      <c r="D373" s="34" t="s">
        <v>267</v>
      </c>
      <c r="E373" s="35" t="s">
        <v>45</v>
      </c>
      <c r="F373" s="3"/>
      <c r="G373" s="97">
        <v>2</v>
      </c>
      <c r="H373" s="97" t="s">
        <v>395</v>
      </c>
      <c r="I373" s="2">
        <v>2</v>
      </c>
      <c r="J373" s="97"/>
      <c r="K373" s="36">
        <v>28</v>
      </c>
      <c r="L373" s="36">
        <v>2000</v>
      </c>
      <c r="M373" s="101">
        <f t="shared" si="53"/>
        <v>2800</v>
      </c>
      <c r="N373" s="101">
        <f t="shared" si="54"/>
        <v>2940</v>
      </c>
      <c r="O373" s="101">
        <f t="shared" si="55"/>
        <v>135240</v>
      </c>
      <c r="P373" s="31">
        <v>1</v>
      </c>
      <c r="Q373" s="31">
        <v>1</v>
      </c>
      <c r="R373" s="31">
        <f t="shared" si="46"/>
        <v>1564000</v>
      </c>
      <c r="S373" s="102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41"/>
      <c r="AO373" s="41"/>
      <c r="AP373" s="41"/>
    </row>
    <row r="374" spans="1:42" s="103" customFormat="1" ht="21.75" customHeight="1">
      <c r="A374" s="29">
        <v>178</v>
      </c>
      <c r="B374" s="61" t="s">
        <v>80</v>
      </c>
      <c r="C374" s="34" t="s">
        <v>268</v>
      </c>
      <c r="D374" s="34" t="s">
        <v>267</v>
      </c>
      <c r="E374" s="35" t="s">
        <v>45</v>
      </c>
      <c r="F374" s="3"/>
      <c r="G374" s="97">
        <v>3</v>
      </c>
      <c r="H374" s="97" t="s">
        <v>395</v>
      </c>
      <c r="I374" s="2">
        <v>2</v>
      </c>
      <c r="J374" s="97"/>
      <c r="K374" s="36">
        <v>28</v>
      </c>
      <c r="L374" s="36">
        <v>2000</v>
      </c>
      <c r="M374" s="101">
        <f t="shared" si="53"/>
        <v>2800</v>
      </c>
      <c r="N374" s="101">
        <f t="shared" si="54"/>
        <v>2940</v>
      </c>
      <c r="O374" s="101">
        <f t="shared" si="55"/>
        <v>135240</v>
      </c>
      <c r="P374" s="31">
        <v>1</v>
      </c>
      <c r="Q374" s="31">
        <v>1</v>
      </c>
      <c r="R374" s="31">
        <f t="shared" si="46"/>
        <v>1564000</v>
      </c>
      <c r="S374" s="102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41"/>
      <c r="AO374" s="41"/>
      <c r="AP374" s="41"/>
    </row>
    <row r="375" spans="1:42" s="103" customFormat="1" ht="21.75" customHeight="1">
      <c r="A375" s="29">
        <v>179</v>
      </c>
      <c r="B375" s="61" t="s">
        <v>80</v>
      </c>
      <c r="C375" s="34" t="s">
        <v>815</v>
      </c>
      <c r="D375" s="34" t="s">
        <v>267</v>
      </c>
      <c r="E375" s="35" t="s">
        <v>45</v>
      </c>
      <c r="F375" s="3"/>
      <c r="G375" s="97">
        <v>3</v>
      </c>
      <c r="H375" s="97" t="s">
        <v>395</v>
      </c>
      <c r="I375" s="2">
        <v>2</v>
      </c>
      <c r="J375" s="97"/>
      <c r="K375" s="36">
        <v>28</v>
      </c>
      <c r="L375" s="36">
        <v>2000</v>
      </c>
      <c r="M375" s="44">
        <f t="shared" si="53"/>
        <v>2800</v>
      </c>
      <c r="N375" s="44">
        <f t="shared" si="54"/>
        <v>2940</v>
      </c>
      <c r="O375" s="44">
        <f t="shared" si="55"/>
        <v>135240</v>
      </c>
      <c r="P375" s="31">
        <v>1</v>
      </c>
      <c r="Q375" s="31">
        <v>1</v>
      </c>
      <c r="R375" s="31">
        <f t="shared" si="46"/>
        <v>1564000</v>
      </c>
      <c r="S375" s="102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41"/>
      <c r="AO375" s="41"/>
      <c r="AP375" s="41"/>
    </row>
    <row r="376" spans="1:42" s="103" customFormat="1" ht="21.75" customHeight="1">
      <c r="A376" s="29">
        <v>180</v>
      </c>
      <c r="B376" s="61" t="s">
        <v>80</v>
      </c>
      <c r="C376" s="34" t="s">
        <v>269</v>
      </c>
      <c r="D376" s="34" t="s">
        <v>270</v>
      </c>
      <c r="E376" s="35" t="s">
        <v>2</v>
      </c>
      <c r="F376" s="3"/>
      <c r="G376" s="97">
        <v>4</v>
      </c>
      <c r="H376" s="97" t="s">
        <v>395</v>
      </c>
      <c r="I376" s="2">
        <v>2</v>
      </c>
      <c r="J376" s="97"/>
      <c r="K376" s="36">
        <v>25</v>
      </c>
      <c r="L376" s="36">
        <v>2000</v>
      </c>
      <c r="M376" s="44">
        <f t="shared" si="53"/>
        <v>2500</v>
      </c>
      <c r="N376" s="44">
        <f t="shared" si="54"/>
        <v>2625</v>
      </c>
      <c r="O376" s="44">
        <f t="shared" si="55"/>
        <v>120750</v>
      </c>
      <c r="P376" s="31">
        <v>1</v>
      </c>
      <c r="Q376" s="31">
        <v>1</v>
      </c>
      <c r="R376" s="31">
        <f t="shared" si="46"/>
        <v>1564000</v>
      </c>
      <c r="S376" s="102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41"/>
      <c r="AO376" s="41"/>
      <c r="AP376" s="41"/>
    </row>
    <row r="377" spans="1:42" s="103" customFormat="1" ht="21.75" customHeight="1">
      <c r="A377" s="29">
        <v>181</v>
      </c>
      <c r="B377" s="61" t="s">
        <v>80</v>
      </c>
      <c r="C377" s="34" t="s">
        <v>271</v>
      </c>
      <c r="D377" s="34" t="s">
        <v>270</v>
      </c>
      <c r="E377" s="35" t="s">
        <v>2</v>
      </c>
      <c r="F377" s="3"/>
      <c r="G377" s="97">
        <v>4</v>
      </c>
      <c r="H377" s="97" t="s">
        <v>395</v>
      </c>
      <c r="I377" s="2">
        <v>2</v>
      </c>
      <c r="J377" s="97"/>
      <c r="K377" s="36">
        <v>25</v>
      </c>
      <c r="L377" s="36">
        <v>2000</v>
      </c>
      <c r="M377" s="44">
        <f t="shared" si="53"/>
        <v>2500</v>
      </c>
      <c r="N377" s="44">
        <f t="shared" si="54"/>
        <v>2625</v>
      </c>
      <c r="O377" s="44">
        <f t="shared" si="55"/>
        <v>120750</v>
      </c>
      <c r="P377" s="31">
        <v>1</v>
      </c>
      <c r="Q377" s="31">
        <v>1</v>
      </c>
      <c r="R377" s="31">
        <f t="shared" si="46"/>
        <v>1564000</v>
      </c>
      <c r="S377" s="102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41"/>
      <c r="AO377" s="41"/>
      <c r="AP377" s="41"/>
    </row>
    <row r="378" spans="1:42" s="103" customFormat="1" ht="21.75" customHeight="1">
      <c r="A378" s="29">
        <v>182</v>
      </c>
      <c r="B378" s="61" t="s">
        <v>80</v>
      </c>
      <c r="C378" s="34" t="s">
        <v>272</v>
      </c>
      <c r="D378" s="34" t="s">
        <v>273</v>
      </c>
      <c r="E378" s="35" t="s">
        <v>107</v>
      </c>
      <c r="F378" s="3" t="s">
        <v>780</v>
      </c>
      <c r="G378" s="97">
        <v>2</v>
      </c>
      <c r="H378" s="97" t="s">
        <v>395</v>
      </c>
      <c r="I378" s="2">
        <v>2</v>
      </c>
      <c r="J378" s="97"/>
      <c r="K378" s="36">
        <v>13</v>
      </c>
      <c r="L378" s="36">
        <v>1300</v>
      </c>
      <c r="M378" s="44">
        <f t="shared" si="53"/>
        <v>845</v>
      </c>
      <c r="N378" s="44">
        <f t="shared" si="54"/>
        <v>887.25</v>
      </c>
      <c r="O378" s="44">
        <f t="shared" si="55"/>
        <v>40813.5</v>
      </c>
      <c r="P378" s="31">
        <v>1</v>
      </c>
      <c r="Q378" s="31">
        <v>1</v>
      </c>
      <c r="R378" s="31">
        <f t="shared" si="46"/>
        <v>1564000</v>
      </c>
      <c r="S378" s="102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41"/>
      <c r="AO378" s="41"/>
      <c r="AP378" s="41"/>
    </row>
    <row r="379" spans="1:42" s="103" customFormat="1" ht="21.75" customHeight="1">
      <c r="A379" s="29">
        <v>183</v>
      </c>
      <c r="B379" s="61" t="s">
        <v>80</v>
      </c>
      <c r="C379" s="51" t="s">
        <v>274</v>
      </c>
      <c r="D379" s="51" t="s">
        <v>275</v>
      </c>
      <c r="E379" s="52" t="s">
        <v>44</v>
      </c>
      <c r="F379" s="53" t="s">
        <v>780</v>
      </c>
      <c r="G379" s="100">
        <v>3</v>
      </c>
      <c r="H379" s="100" t="s">
        <v>397</v>
      </c>
      <c r="I379" s="54">
        <v>4</v>
      </c>
      <c r="J379" s="100"/>
      <c r="K379" s="56">
        <v>18</v>
      </c>
      <c r="L379" s="56">
        <v>1000</v>
      </c>
      <c r="M379" s="101">
        <f t="shared" si="53"/>
        <v>900</v>
      </c>
      <c r="N379" s="101">
        <f t="shared" si="54"/>
        <v>945</v>
      </c>
      <c r="O379" s="101">
        <f t="shared" si="55"/>
        <v>43470</v>
      </c>
      <c r="P379" s="58">
        <v>1</v>
      </c>
      <c r="Q379" s="58">
        <v>1</v>
      </c>
      <c r="R379" s="31">
        <f t="shared" si="46"/>
        <v>1564000</v>
      </c>
      <c r="S379" s="102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41"/>
      <c r="AO379" s="41"/>
      <c r="AP379" s="41"/>
    </row>
    <row r="380" spans="1:18" s="41" customFormat="1" ht="21.75" customHeight="1">
      <c r="A380" s="29">
        <v>184</v>
      </c>
      <c r="B380" s="61" t="s">
        <v>80</v>
      </c>
      <c r="C380" s="51" t="s">
        <v>298</v>
      </c>
      <c r="D380" s="51" t="s">
        <v>299</v>
      </c>
      <c r="E380" s="52" t="s">
        <v>2</v>
      </c>
      <c r="F380" s="53"/>
      <c r="G380" s="100">
        <v>3</v>
      </c>
      <c r="H380" s="100" t="s">
        <v>395</v>
      </c>
      <c r="I380" s="54">
        <v>2</v>
      </c>
      <c r="J380" s="100"/>
      <c r="K380" s="56">
        <v>16</v>
      </c>
      <c r="L380" s="56">
        <v>2000</v>
      </c>
      <c r="M380" s="101">
        <f t="shared" si="53"/>
        <v>1600</v>
      </c>
      <c r="N380" s="101">
        <f t="shared" si="54"/>
        <v>1680</v>
      </c>
      <c r="O380" s="101">
        <f t="shared" si="55"/>
        <v>77280</v>
      </c>
      <c r="P380" s="58">
        <v>1</v>
      </c>
      <c r="Q380" s="58">
        <v>1</v>
      </c>
      <c r="R380" s="31">
        <f t="shared" si="46"/>
        <v>1564000</v>
      </c>
    </row>
    <row r="381" spans="1:18" s="41" customFormat="1" ht="21.75" customHeight="1">
      <c r="A381" s="29">
        <v>185</v>
      </c>
      <c r="B381" s="61" t="s">
        <v>80</v>
      </c>
      <c r="C381" s="51" t="s">
        <v>300</v>
      </c>
      <c r="D381" s="51" t="s">
        <v>299</v>
      </c>
      <c r="E381" s="52" t="s">
        <v>2</v>
      </c>
      <c r="F381" s="53"/>
      <c r="G381" s="100">
        <v>3</v>
      </c>
      <c r="H381" s="100" t="s">
        <v>395</v>
      </c>
      <c r="I381" s="54">
        <v>2</v>
      </c>
      <c r="J381" s="100"/>
      <c r="K381" s="56">
        <v>16</v>
      </c>
      <c r="L381" s="56">
        <v>2000</v>
      </c>
      <c r="M381" s="101">
        <f>K381*L381*5/100</f>
        <v>1600</v>
      </c>
      <c r="N381" s="101">
        <f>M381*0.15*7</f>
        <v>1680</v>
      </c>
      <c r="O381" s="101">
        <f>M381*6.6*7+N381*2</f>
        <v>77280</v>
      </c>
      <c r="P381" s="58">
        <v>1</v>
      </c>
      <c r="Q381" s="58">
        <v>1</v>
      </c>
      <c r="R381" s="31">
        <f t="shared" si="46"/>
        <v>1564000</v>
      </c>
    </row>
    <row r="382" spans="1:18" s="41" customFormat="1" ht="21.75" customHeight="1">
      <c r="A382" s="29">
        <v>186</v>
      </c>
      <c r="B382" s="61" t="s">
        <v>80</v>
      </c>
      <c r="C382" s="51" t="s">
        <v>301</v>
      </c>
      <c r="D382" s="51" t="s">
        <v>299</v>
      </c>
      <c r="E382" s="52" t="s">
        <v>2</v>
      </c>
      <c r="F382" s="53"/>
      <c r="G382" s="100">
        <v>3</v>
      </c>
      <c r="H382" s="100" t="s">
        <v>395</v>
      </c>
      <c r="I382" s="54">
        <v>2</v>
      </c>
      <c r="J382" s="100"/>
      <c r="K382" s="56">
        <v>16</v>
      </c>
      <c r="L382" s="56">
        <v>2000</v>
      </c>
      <c r="M382" s="101">
        <f>K382*L382*5/100</f>
        <v>1600</v>
      </c>
      <c r="N382" s="101">
        <f>M382*0.15*7</f>
        <v>1680</v>
      </c>
      <c r="O382" s="101">
        <f>M382*6.6*7+N382*2</f>
        <v>77280</v>
      </c>
      <c r="P382" s="58">
        <v>1</v>
      </c>
      <c r="Q382" s="58">
        <v>1</v>
      </c>
      <c r="R382" s="31">
        <f t="shared" si="46"/>
        <v>1564000</v>
      </c>
    </row>
    <row r="383" spans="1:18" s="41" customFormat="1" ht="21.75" customHeight="1">
      <c r="A383" s="29">
        <v>187</v>
      </c>
      <c r="B383" s="61" t="s">
        <v>80</v>
      </c>
      <c r="C383" s="51" t="s">
        <v>302</v>
      </c>
      <c r="D383" s="51" t="s">
        <v>299</v>
      </c>
      <c r="E383" s="52" t="s">
        <v>2</v>
      </c>
      <c r="F383" s="53"/>
      <c r="G383" s="100">
        <v>3</v>
      </c>
      <c r="H383" s="100" t="s">
        <v>395</v>
      </c>
      <c r="I383" s="54">
        <v>2</v>
      </c>
      <c r="J383" s="100"/>
      <c r="K383" s="56">
        <v>16</v>
      </c>
      <c r="L383" s="56">
        <v>2000</v>
      </c>
      <c r="M383" s="101">
        <f>K383*L383*5/100</f>
        <v>1600</v>
      </c>
      <c r="N383" s="101">
        <f>M383*0.15*7</f>
        <v>1680</v>
      </c>
      <c r="O383" s="101">
        <f>M383*6.6*7+N383*2</f>
        <v>77280</v>
      </c>
      <c r="P383" s="58">
        <v>1</v>
      </c>
      <c r="Q383" s="58">
        <v>1</v>
      </c>
      <c r="R383" s="31">
        <f t="shared" si="46"/>
        <v>1564000</v>
      </c>
    </row>
    <row r="384" spans="1:18" s="41" customFormat="1" ht="21.75" customHeight="1">
      <c r="A384" s="29">
        <v>188</v>
      </c>
      <c r="B384" s="61" t="s">
        <v>80</v>
      </c>
      <c r="C384" s="51" t="s">
        <v>303</v>
      </c>
      <c r="D384" s="51" t="s">
        <v>299</v>
      </c>
      <c r="E384" s="52" t="s">
        <v>2</v>
      </c>
      <c r="F384" s="53"/>
      <c r="G384" s="100">
        <v>3</v>
      </c>
      <c r="H384" s="100" t="s">
        <v>395</v>
      </c>
      <c r="I384" s="54">
        <v>2</v>
      </c>
      <c r="J384" s="100"/>
      <c r="K384" s="56">
        <v>16</v>
      </c>
      <c r="L384" s="56">
        <v>2000</v>
      </c>
      <c r="M384" s="101">
        <f>K384*L384*5/100</f>
        <v>1600</v>
      </c>
      <c r="N384" s="101">
        <f>M384*0.15*7</f>
        <v>1680</v>
      </c>
      <c r="O384" s="101">
        <f>M384*6.6*7+N384*2</f>
        <v>77280</v>
      </c>
      <c r="P384" s="58">
        <v>1</v>
      </c>
      <c r="Q384" s="58">
        <v>1</v>
      </c>
      <c r="R384" s="31">
        <f t="shared" si="46"/>
        <v>1564000</v>
      </c>
    </row>
    <row r="385" spans="1:18" s="41" customFormat="1" ht="21.75" customHeight="1">
      <c r="A385" s="29">
        <v>189</v>
      </c>
      <c r="B385" s="61" t="s">
        <v>80</v>
      </c>
      <c r="C385" s="51" t="s">
        <v>304</v>
      </c>
      <c r="D385" s="51" t="s">
        <v>299</v>
      </c>
      <c r="E385" s="52" t="s">
        <v>2</v>
      </c>
      <c r="F385" s="53"/>
      <c r="G385" s="100">
        <v>3</v>
      </c>
      <c r="H385" s="100" t="s">
        <v>395</v>
      </c>
      <c r="I385" s="54">
        <v>2</v>
      </c>
      <c r="J385" s="100"/>
      <c r="K385" s="56">
        <v>16</v>
      </c>
      <c r="L385" s="56">
        <v>2000</v>
      </c>
      <c r="M385" s="101">
        <f>K385*L385*5/100</f>
        <v>1600</v>
      </c>
      <c r="N385" s="101">
        <f>M385*0.15*7</f>
        <v>1680</v>
      </c>
      <c r="O385" s="101">
        <f>M385*6.6*7+N385*2</f>
        <v>77280</v>
      </c>
      <c r="P385" s="58">
        <v>1</v>
      </c>
      <c r="Q385" s="58">
        <v>1</v>
      </c>
      <c r="R385" s="31">
        <f t="shared" si="46"/>
        <v>1564000</v>
      </c>
    </row>
    <row r="386" spans="1:18" s="41" customFormat="1" ht="21.75" customHeight="1">
      <c r="A386" s="29">
        <v>190</v>
      </c>
      <c r="B386" s="61" t="s">
        <v>79</v>
      </c>
      <c r="C386" s="51" t="s">
        <v>283</v>
      </c>
      <c r="D386" s="51" t="s">
        <v>284</v>
      </c>
      <c r="E386" s="52" t="s">
        <v>41</v>
      </c>
      <c r="F386" s="53"/>
      <c r="G386" s="100">
        <v>1</v>
      </c>
      <c r="H386" s="100" t="s">
        <v>446</v>
      </c>
      <c r="I386" s="54">
        <v>1</v>
      </c>
      <c r="J386" s="100"/>
      <c r="K386" s="56">
        <v>8</v>
      </c>
      <c r="L386" s="56">
        <v>500</v>
      </c>
      <c r="M386" s="101">
        <f>K386*L386/5</f>
        <v>800</v>
      </c>
      <c r="N386" s="101">
        <f>M386*0.15*5.5</f>
        <v>660</v>
      </c>
      <c r="O386" s="101">
        <f>M386*6.6*5.5+N386*2</f>
        <v>30360</v>
      </c>
      <c r="P386" s="58">
        <v>1</v>
      </c>
      <c r="Q386" s="58">
        <v>1</v>
      </c>
      <c r="R386" s="31">
        <f t="shared" si="46"/>
        <v>1564000</v>
      </c>
    </row>
    <row r="387" spans="1:18" s="41" customFormat="1" ht="30.75" customHeight="1">
      <c r="A387" s="29">
        <v>191</v>
      </c>
      <c r="B387" s="9" t="s">
        <v>80</v>
      </c>
      <c r="C387" s="34" t="s">
        <v>816</v>
      </c>
      <c r="D387" s="34" t="s">
        <v>817</v>
      </c>
      <c r="E387" s="35" t="s">
        <v>364</v>
      </c>
      <c r="F387" s="3" t="s">
        <v>780</v>
      </c>
      <c r="G387" s="97">
        <v>7</v>
      </c>
      <c r="H387" s="97" t="s">
        <v>397</v>
      </c>
      <c r="I387" s="2">
        <v>4</v>
      </c>
      <c r="J387" s="97"/>
      <c r="K387" s="36">
        <v>34</v>
      </c>
      <c r="L387" s="36">
        <v>2500</v>
      </c>
      <c r="M387" s="101">
        <f aca="true" t="shared" si="56" ref="M387:M392">K387*L387*5/100</f>
        <v>4250</v>
      </c>
      <c r="N387" s="101">
        <f aca="true" t="shared" si="57" ref="N387:N392">M387*0.15*7</f>
        <v>4462.5</v>
      </c>
      <c r="O387" s="101">
        <f aca="true" t="shared" si="58" ref="O387:O392">M387*6.6*7+N387*2</f>
        <v>205275</v>
      </c>
      <c r="P387" s="58">
        <v>1</v>
      </c>
      <c r="Q387" s="58">
        <v>1</v>
      </c>
      <c r="R387" s="31">
        <f t="shared" si="46"/>
        <v>1564000</v>
      </c>
    </row>
    <row r="388" spans="1:18" s="41" customFormat="1" ht="25.5" customHeight="1">
      <c r="A388" s="29">
        <v>192</v>
      </c>
      <c r="B388" s="9" t="s">
        <v>80</v>
      </c>
      <c r="C388" s="34" t="s">
        <v>818</v>
      </c>
      <c r="D388" s="34" t="s">
        <v>817</v>
      </c>
      <c r="E388" s="35" t="s">
        <v>364</v>
      </c>
      <c r="F388" s="3" t="s">
        <v>200</v>
      </c>
      <c r="G388" s="97">
        <v>3</v>
      </c>
      <c r="H388" s="97" t="s">
        <v>395</v>
      </c>
      <c r="I388" s="2">
        <v>2</v>
      </c>
      <c r="J388" s="97"/>
      <c r="K388" s="36">
        <v>34</v>
      </c>
      <c r="L388" s="36">
        <v>2500</v>
      </c>
      <c r="M388" s="101">
        <f t="shared" si="56"/>
        <v>4250</v>
      </c>
      <c r="N388" s="101">
        <f t="shared" si="57"/>
        <v>4462.5</v>
      </c>
      <c r="O388" s="101">
        <f t="shared" si="58"/>
        <v>205275</v>
      </c>
      <c r="P388" s="58">
        <v>1</v>
      </c>
      <c r="Q388" s="58">
        <v>1</v>
      </c>
      <c r="R388" s="31">
        <f t="shared" si="46"/>
        <v>1564000</v>
      </c>
    </row>
    <row r="389" spans="1:18" s="41" customFormat="1" ht="24.75" customHeight="1">
      <c r="A389" s="29">
        <v>193</v>
      </c>
      <c r="B389" s="61" t="s">
        <v>80</v>
      </c>
      <c r="C389" s="51" t="s">
        <v>819</v>
      </c>
      <c r="D389" s="51" t="s">
        <v>817</v>
      </c>
      <c r="E389" s="52" t="s">
        <v>364</v>
      </c>
      <c r="F389" s="53" t="s">
        <v>200</v>
      </c>
      <c r="G389" s="100">
        <v>4</v>
      </c>
      <c r="H389" s="100" t="s">
        <v>395</v>
      </c>
      <c r="I389" s="54">
        <v>2</v>
      </c>
      <c r="J389" s="100"/>
      <c r="K389" s="56">
        <v>34</v>
      </c>
      <c r="L389" s="56">
        <v>2500</v>
      </c>
      <c r="M389" s="101">
        <f t="shared" si="56"/>
        <v>4250</v>
      </c>
      <c r="N389" s="101">
        <f t="shared" si="57"/>
        <v>4462.5</v>
      </c>
      <c r="O389" s="101">
        <f t="shared" si="58"/>
        <v>205275</v>
      </c>
      <c r="P389" s="58">
        <v>1</v>
      </c>
      <c r="Q389" s="58">
        <v>1</v>
      </c>
      <c r="R389" s="31">
        <f t="shared" si="46"/>
        <v>1564000</v>
      </c>
    </row>
    <row r="390" spans="1:18" s="41" customFormat="1" ht="24.75" customHeight="1">
      <c r="A390" s="29">
        <v>194</v>
      </c>
      <c r="B390" s="9" t="s">
        <v>80</v>
      </c>
      <c r="C390" s="34" t="s">
        <v>820</v>
      </c>
      <c r="D390" s="34" t="s">
        <v>821</v>
      </c>
      <c r="E390" s="35" t="s">
        <v>38</v>
      </c>
      <c r="F390" s="5" t="s">
        <v>822</v>
      </c>
      <c r="G390" s="97">
        <v>2</v>
      </c>
      <c r="H390" s="97" t="s">
        <v>395</v>
      </c>
      <c r="I390" s="2">
        <v>2</v>
      </c>
      <c r="J390" s="97"/>
      <c r="K390" s="36">
        <v>17</v>
      </c>
      <c r="L390" s="36">
        <v>1500</v>
      </c>
      <c r="M390" s="101">
        <f t="shared" si="56"/>
        <v>1275</v>
      </c>
      <c r="N390" s="101">
        <f t="shared" si="57"/>
        <v>1338.75</v>
      </c>
      <c r="O390" s="101">
        <f t="shared" si="58"/>
        <v>61582.5</v>
      </c>
      <c r="P390" s="58">
        <v>1</v>
      </c>
      <c r="Q390" s="58">
        <v>1</v>
      </c>
      <c r="R390" s="31">
        <f t="shared" si="46"/>
        <v>1564000</v>
      </c>
    </row>
    <row r="391" spans="1:42" s="105" customFormat="1" ht="24.75" customHeight="1">
      <c r="A391" s="29">
        <v>195</v>
      </c>
      <c r="B391" s="61" t="s">
        <v>80</v>
      </c>
      <c r="C391" s="51" t="s">
        <v>823</v>
      </c>
      <c r="D391" s="51" t="s">
        <v>824</v>
      </c>
      <c r="E391" s="52" t="s">
        <v>38</v>
      </c>
      <c r="F391" s="53"/>
      <c r="G391" s="100">
        <v>2</v>
      </c>
      <c r="H391" s="100" t="s">
        <v>395</v>
      </c>
      <c r="I391" s="54">
        <v>2</v>
      </c>
      <c r="J391" s="100"/>
      <c r="K391" s="56">
        <v>17</v>
      </c>
      <c r="L391" s="56">
        <v>1500</v>
      </c>
      <c r="M391" s="101">
        <f t="shared" si="56"/>
        <v>1275</v>
      </c>
      <c r="N391" s="101">
        <f t="shared" si="57"/>
        <v>1338.75</v>
      </c>
      <c r="O391" s="101">
        <f t="shared" si="58"/>
        <v>61582.5</v>
      </c>
      <c r="P391" s="58">
        <v>1</v>
      </c>
      <c r="Q391" s="58">
        <v>1</v>
      </c>
      <c r="R391" s="31">
        <f aca="true" t="shared" si="59" ref="R391:R417">68*$R$2</f>
        <v>1564000</v>
      </c>
      <c r="S391" s="104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41"/>
      <c r="AO391" s="41"/>
      <c r="AP391" s="41"/>
    </row>
    <row r="392" spans="1:42" s="103" customFormat="1" ht="24.75" customHeight="1">
      <c r="A392" s="29">
        <v>196</v>
      </c>
      <c r="B392" s="61" t="s">
        <v>80</v>
      </c>
      <c r="C392" s="51" t="s">
        <v>825</v>
      </c>
      <c r="D392" s="51" t="s">
        <v>824</v>
      </c>
      <c r="E392" s="52" t="s">
        <v>38</v>
      </c>
      <c r="F392" s="53"/>
      <c r="G392" s="100">
        <v>2</v>
      </c>
      <c r="H392" s="100" t="s">
        <v>395</v>
      </c>
      <c r="I392" s="54">
        <v>2</v>
      </c>
      <c r="J392" s="100"/>
      <c r="K392" s="56">
        <v>17</v>
      </c>
      <c r="L392" s="56">
        <v>1500</v>
      </c>
      <c r="M392" s="101">
        <f t="shared" si="56"/>
        <v>1275</v>
      </c>
      <c r="N392" s="101">
        <f t="shared" si="57"/>
        <v>1338.75</v>
      </c>
      <c r="O392" s="101">
        <f t="shared" si="58"/>
        <v>61582.5</v>
      </c>
      <c r="P392" s="58">
        <v>1</v>
      </c>
      <c r="Q392" s="58">
        <v>1</v>
      </c>
      <c r="R392" s="31">
        <f t="shared" si="59"/>
        <v>1564000</v>
      </c>
      <c r="S392" s="102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41"/>
      <c r="AO392" s="41"/>
      <c r="AP392" s="41"/>
    </row>
    <row r="393" spans="1:18" ht="21.75" customHeight="1">
      <c r="A393" s="29">
        <v>197</v>
      </c>
      <c r="B393" s="1" t="s">
        <v>79</v>
      </c>
      <c r="C393" s="34" t="s">
        <v>826</v>
      </c>
      <c r="D393" s="34" t="s">
        <v>827</v>
      </c>
      <c r="E393" s="35" t="s">
        <v>41</v>
      </c>
      <c r="F393" s="3"/>
      <c r="G393" s="2">
        <v>4</v>
      </c>
      <c r="H393" s="33" t="s">
        <v>413</v>
      </c>
      <c r="I393" s="2">
        <v>6</v>
      </c>
      <c r="J393" s="33"/>
      <c r="K393" s="36">
        <v>17</v>
      </c>
      <c r="L393" s="37">
        <v>3000</v>
      </c>
      <c r="M393" s="31">
        <f>L393*K393/5</f>
        <v>10200</v>
      </c>
      <c r="N393" s="31">
        <f>M393*0.15*5.5</f>
        <v>8415</v>
      </c>
      <c r="O393" s="31">
        <f>M393*6.6*5.5+N393*2</f>
        <v>387090</v>
      </c>
      <c r="P393" s="31">
        <v>1</v>
      </c>
      <c r="Q393" s="31">
        <v>1</v>
      </c>
      <c r="R393" s="31">
        <f t="shared" si="59"/>
        <v>1564000</v>
      </c>
    </row>
    <row r="394" spans="1:19" s="18" customFormat="1" ht="21.75" customHeight="1">
      <c r="A394" s="29">
        <v>198</v>
      </c>
      <c r="B394" s="9" t="s">
        <v>79</v>
      </c>
      <c r="C394" s="34" t="s">
        <v>828</v>
      </c>
      <c r="D394" s="96" t="s">
        <v>146</v>
      </c>
      <c r="E394" s="9" t="s">
        <v>40</v>
      </c>
      <c r="F394" s="3"/>
      <c r="G394" s="97">
        <v>1</v>
      </c>
      <c r="H394" s="97" t="s">
        <v>395</v>
      </c>
      <c r="I394" s="2">
        <v>2</v>
      </c>
      <c r="J394" s="97"/>
      <c r="K394" s="36">
        <v>9</v>
      </c>
      <c r="L394" s="36">
        <v>800</v>
      </c>
      <c r="M394" s="44">
        <f>K394*L394/5</f>
        <v>1440</v>
      </c>
      <c r="N394" s="44">
        <f>M394*0.15*5.5</f>
        <v>1188</v>
      </c>
      <c r="O394" s="44">
        <f>M394*6.6*5.5+N394*2</f>
        <v>54648</v>
      </c>
      <c r="P394" s="36">
        <v>1</v>
      </c>
      <c r="Q394" s="36">
        <v>1</v>
      </c>
      <c r="R394" s="31">
        <f t="shared" si="59"/>
        <v>1564000</v>
      </c>
      <c r="S394" s="17"/>
    </row>
    <row r="395" spans="1:18" s="41" customFormat="1" ht="24.75" customHeight="1">
      <c r="A395" s="29">
        <v>199</v>
      </c>
      <c r="B395" s="9" t="s">
        <v>80</v>
      </c>
      <c r="C395" s="34" t="s">
        <v>829</v>
      </c>
      <c r="D395" s="34" t="s">
        <v>830</v>
      </c>
      <c r="E395" s="35" t="s">
        <v>831</v>
      </c>
      <c r="F395" s="5" t="s">
        <v>832</v>
      </c>
      <c r="G395" s="97">
        <v>3</v>
      </c>
      <c r="H395" s="97" t="s">
        <v>395</v>
      </c>
      <c r="I395" s="2">
        <v>2</v>
      </c>
      <c r="J395" s="97"/>
      <c r="K395" s="36">
        <v>15</v>
      </c>
      <c r="L395" s="36">
        <v>1000</v>
      </c>
      <c r="M395" s="101">
        <f>K395*L395*5/100</f>
        <v>750</v>
      </c>
      <c r="N395" s="101">
        <f>M395*0.15*7</f>
        <v>787.5</v>
      </c>
      <c r="O395" s="101">
        <f>M395*6.6*7+N395*2</f>
        <v>36225</v>
      </c>
      <c r="P395" s="58">
        <v>1</v>
      </c>
      <c r="Q395" s="58">
        <v>1</v>
      </c>
      <c r="R395" s="31">
        <f t="shared" si="59"/>
        <v>1564000</v>
      </c>
    </row>
    <row r="396" spans="1:18" s="41" customFormat="1" ht="24.75" customHeight="1">
      <c r="A396" s="29">
        <v>200</v>
      </c>
      <c r="B396" s="9" t="s">
        <v>80</v>
      </c>
      <c r="C396" s="34" t="s">
        <v>833</v>
      </c>
      <c r="D396" s="34" t="s">
        <v>830</v>
      </c>
      <c r="E396" s="35" t="s">
        <v>831</v>
      </c>
      <c r="F396" s="5" t="s">
        <v>832</v>
      </c>
      <c r="G396" s="97">
        <v>3</v>
      </c>
      <c r="H396" s="97" t="s">
        <v>395</v>
      </c>
      <c r="I396" s="2">
        <v>2</v>
      </c>
      <c r="J396" s="97"/>
      <c r="K396" s="36">
        <v>15</v>
      </c>
      <c r="L396" s="36">
        <v>1000</v>
      </c>
      <c r="M396" s="101">
        <f>K396*L396*5/100</f>
        <v>750</v>
      </c>
      <c r="N396" s="101">
        <f>M396*0.15*7</f>
        <v>787.5</v>
      </c>
      <c r="O396" s="101">
        <f>M396*6.6*7+N396*2</f>
        <v>36225</v>
      </c>
      <c r="P396" s="58">
        <v>1</v>
      </c>
      <c r="Q396" s="58">
        <v>1</v>
      </c>
      <c r="R396" s="31">
        <f t="shared" si="59"/>
        <v>1564000</v>
      </c>
    </row>
    <row r="397" spans="1:18" s="41" customFormat="1" ht="24.75" customHeight="1">
      <c r="A397" s="29">
        <v>201</v>
      </c>
      <c r="B397" s="61" t="s">
        <v>80</v>
      </c>
      <c r="C397" s="51" t="s">
        <v>834</v>
      </c>
      <c r="D397" s="51" t="s">
        <v>830</v>
      </c>
      <c r="E397" s="52" t="s">
        <v>831</v>
      </c>
      <c r="F397" s="106" t="s">
        <v>832</v>
      </c>
      <c r="G397" s="100">
        <v>3</v>
      </c>
      <c r="H397" s="100" t="s">
        <v>395</v>
      </c>
      <c r="I397" s="54">
        <v>2</v>
      </c>
      <c r="J397" s="100"/>
      <c r="K397" s="56">
        <v>9</v>
      </c>
      <c r="L397" s="56">
        <v>1000</v>
      </c>
      <c r="M397" s="101">
        <f>K397*L397*5/100</f>
        <v>450</v>
      </c>
      <c r="N397" s="101">
        <f>M397*0.15*7</f>
        <v>472.5</v>
      </c>
      <c r="O397" s="101">
        <f>M397*6.6*7+N397*2</f>
        <v>21735</v>
      </c>
      <c r="P397" s="58">
        <v>1</v>
      </c>
      <c r="Q397" s="58">
        <v>1</v>
      </c>
      <c r="R397" s="31">
        <f t="shared" si="59"/>
        <v>1564000</v>
      </c>
    </row>
    <row r="398" spans="1:18" s="41" customFormat="1" ht="24.75" customHeight="1">
      <c r="A398" s="29">
        <v>202</v>
      </c>
      <c r="B398" s="61" t="s">
        <v>80</v>
      </c>
      <c r="C398" s="51" t="s">
        <v>835</v>
      </c>
      <c r="D398" s="51" t="s">
        <v>836</v>
      </c>
      <c r="E398" s="52" t="s">
        <v>37</v>
      </c>
      <c r="F398" s="106" t="s">
        <v>837</v>
      </c>
      <c r="G398" s="100">
        <v>2</v>
      </c>
      <c r="H398" s="100" t="s">
        <v>395</v>
      </c>
      <c r="I398" s="54">
        <v>2</v>
      </c>
      <c r="J398" s="100"/>
      <c r="K398" s="56">
        <v>12</v>
      </c>
      <c r="L398" s="56">
        <v>1000</v>
      </c>
      <c r="M398" s="101">
        <f>K398*L398*5/100</f>
        <v>600</v>
      </c>
      <c r="N398" s="101">
        <f>M398*0.15*7</f>
        <v>630</v>
      </c>
      <c r="O398" s="101">
        <f>M398*6.6*7+N398*2</f>
        <v>28980</v>
      </c>
      <c r="P398" s="58">
        <v>1</v>
      </c>
      <c r="Q398" s="58">
        <v>1</v>
      </c>
      <c r="R398" s="31">
        <f t="shared" si="59"/>
        <v>1564000</v>
      </c>
    </row>
    <row r="399" spans="1:42" s="103" customFormat="1" ht="24.75" customHeight="1">
      <c r="A399" s="29">
        <v>203</v>
      </c>
      <c r="B399" s="61" t="s">
        <v>79</v>
      </c>
      <c r="C399" s="51" t="s">
        <v>312</v>
      </c>
      <c r="D399" s="51" t="s">
        <v>313</v>
      </c>
      <c r="E399" s="52" t="s">
        <v>39</v>
      </c>
      <c r="F399" s="106"/>
      <c r="G399" s="100">
        <v>1</v>
      </c>
      <c r="H399" s="100" t="s">
        <v>395</v>
      </c>
      <c r="I399" s="54">
        <v>2</v>
      </c>
      <c r="J399" s="100"/>
      <c r="K399" s="56">
        <v>10</v>
      </c>
      <c r="L399" s="56">
        <v>300</v>
      </c>
      <c r="M399" s="101">
        <f>K399*L399/5</f>
        <v>600</v>
      </c>
      <c r="N399" s="101">
        <f>M399*0.15*5.5</f>
        <v>495</v>
      </c>
      <c r="O399" s="101">
        <f>M399*6.6*5.5+N399*2</f>
        <v>22770</v>
      </c>
      <c r="P399" s="58">
        <v>1</v>
      </c>
      <c r="Q399" s="58">
        <v>1</v>
      </c>
      <c r="R399" s="31">
        <f t="shared" si="59"/>
        <v>1564000</v>
      </c>
      <c r="S399" s="102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41"/>
      <c r="AO399" s="41"/>
      <c r="AP399" s="41"/>
    </row>
    <row r="400" spans="1:18" s="41" customFormat="1" ht="24.75" customHeight="1">
      <c r="A400" s="29">
        <v>204</v>
      </c>
      <c r="B400" s="61" t="s">
        <v>80</v>
      </c>
      <c r="C400" s="51" t="s">
        <v>838</v>
      </c>
      <c r="D400" s="51" t="s">
        <v>839</v>
      </c>
      <c r="E400" s="52" t="s">
        <v>2</v>
      </c>
      <c r="F400" s="106" t="s">
        <v>837</v>
      </c>
      <c r="G400" s="100">
        <v>4</v>
      </c>
      <c r="H400" s="100" t="s">
        <v>395</v>
      </c>
      <c r="I400" s="54">
        <v>2</v>
      </c>
      <c r="J400" s="100"/>
      <c r="K400" s="56">
        <v>25</v>
      </c>
      <c r="L400" s="56">
        <v>1000</v>
      </c>
      <c r="M400" s="101">
        <f>K400*L400*5/100</f>
        <v>1250</v>
      </c>
      <c r="N400" s="101">
        <f>M400*0.15*7</f>
        <v>1312.5</v>
      </c>
      <c r="O400" s="101">
        <f>M400*6.6*7+N400*2</f>
        <v>60375</v>
      </c>
      <c r="P400" s="58">
        <v>1</v>
      </c>
      <c r="Q400" s="58">
        <v>1</v>
      </c>
      <c r="R400" s="31">
        <f t="shared" si="59"/>
        <v>1564000</v>
      </c>
    </row>
    <row r="401" spans="1:18" s="41" customFormat="1" ht="24.75" customHeight="1">
      <c r="A401" s="29">
        <v>205</v>
      </c>
      <c r="B401" s="61" t="s">
        <v>80</v>
      </c>
      <c r="C401" s="51" t="s">
        <v>840</v>
      </c>
      <c r="D401" s="51" t="s">
        <v>839</v>
      </c>
      <c r="E401" s="52" t="s">
        <v>2</v>
      </c>
      <c r="F401" s="106" t="s">
        <v>837</v>
      </c>
      <c r="G401" s="100">
        <v>4</v>
      </c>
      <c r="H401" s="100" t="s">
        <v>395</v>
      </c>
      <c r="I401" s="54">
        <v>2</v>
      </c>
      <c r="J401" s="100"/>
      <c r="K401" s="56">
        <v>28</v>
      </c>
      <c r="L401" s="56">
        <v>1000</v>
      </c>
      <c r="M401" s="101">
        <f>K401*L401*5/100</f>
        <v>1400</v>
      </c>
      <c r="N401" s="101">
        <f>M401*0.15*7</f>
        <v>1470</v>
      </c>
      <c r="O401" s="101">
        <f>M401*6.6*7+N401*2</f>
        <v>67620</v>
      </c>
      <c r="P401" s="58">
        <v>1</v>
      </c>
      <c r="Q401" s="58">
        <v>1</v>
      </c>
      <c r="R401" s="31">
        <f t="shared" si="59"/>
        <v>1564000</v>
      </c>
    </row>
    <row r="402" spans="1:18" s="41" customFormat="1" ht="24.75" customHeight="1">
      <c r="A402" s="29">
        <v>206</v>
      </c>
      <c r="B402" s="9" t="s">
        <v>80</v>
      </c>
      <c r="C402" s="34" t="s">
        <v>841</v>
      </c>
      <c r="D402" s="34" t="s">
        <v>842</v>
      </c>
      <c r="E402" s="35" t="s">
        <v>45</v>
      </c>
      <c r="F402" s="5"/>
      <c r="G402" s="97">
        <v>3</v>
      </c>
      <c r="H402" s="97" t="s">
        <v>413</v>
      </c>
      <c r="I402" s="2">
        <v>6</v>
      </c>
      <c r="J402" s="97"/>
      <c r="K402" s="36">
        <v>22</v>
      </c>
      <c r="L402" s="36">
        <v>1500</v>
      </c>
      <c r="M402" s="101">
        <f>K402*L402*5/100</f>
        <v>1650</v>
      </c>
      <c r="N402" s="101">
        <f>M402*0.15*7</f>
        <v>1732.5</v>
      </c>
      <c r="O402" s="101">
        <f>M402*6.6*7+N402*2</f>
        <v>79695</v>
      </c>
      <c r="P402" s="58">
        <v>1</v>
      </c>
      <c r="Q402" s="58">
        <v>1</v>
      </c>
      <c r="R402" s="31">
        <f t="shared" si="59"/>
        <v>1564000</v>
      </c>
    </row>
    <row r="403" spans="1:18" s="41" customFormat="1" ht="24.75" customHeight="1">
      <c r="A403" s="29">
        <v>207</v>
      </c>
      <c r="B403" s="9" t="s">
        <v>80</v>
      </c>
      <c r="C403" s="34" t="s">
        <v>843</v>
      </c>
      <c r="D403" s="34" t="s">
        <v>842</v>
      </c>
      <c r="E403" s="35" t="s">
        <v>45</v>
      </c>
      <c r="F403" s="5"/>
      <c r="G403" s="97">
        <v>2</v>
      </c>
      <c r="H403" s="97" t="s">
        <v>397</v>
      </c>
      <c r="I403" s="2">
        <v>4</v>
      </c>
      <c r="J403" s="97"/>
      <c r="K403" s="36">
        <v>22</v>
      </c>
      <c r="L403" s="36">
        <v>1500</v>
      </c>
      <c r="M403" s="101">
        <f>K403*L403*5/100</f>
        <v>1650</v>
      </c>
      <c r="N403" s="101">
        <f>M403*0.15*7</f>
        <v>1732.5</v>
      </c>
      <c r="O403" s="101">
        <f>M403*6.6*7+N403*2</f>
        <v>79695</v>
      </c>
      <c r="P403" s="58">
        <v>1</v>
      </c>
      <c r="Q403" s="58">
        <v>1</v>
      </c>
      <c r="R403" s="31">
        <f t="shared" si="59"/>
        <v>1564000</v>
      </c>
    </row>
    <row r="404" spans="1:18" s="41" customFormat="1" ht="24.75" customHeight="1">
      <c r="A404" s="29">
        <v>208</v>
      </c>
      <c r="B404" s="9" t="s">
        <v>79</v>
      </c>
      <c r="C404" s="34" t="s">
        <v>325</v>
      </c>
      <c r="D404" s="34" t="s">
        <v>326</v>
      </c>
      <c r="E404" s="35" t="s">
        <v>37</v>
      </c>
      <c r="F404" s="5"/>
      <c r="G404" s="97">
        <v>2</v>
      </c>
      <c r="H404" s="97" t="s">
        <v>397</v>
      </c>
      <c r="I404" s="2">
        <v>4</v>
      </c>
      <c r="J404" s="97"/>
      <c r="K404" s="36">
        <v>8</v>
      </c>
      <c r="L404" s="36">
        <v>1000</v>
      </c>
      <c r="M404" s="44">
        <f>K404*L404/5</f>
        <v>1600</v>
      </c>
      <c r="N404" s="44">
        <f>M404*0.15*5.5</f>
        <v>1320</v>
      </c>
      <c r="O404" s="44">
        <f>M404*6.6*5.5+N404*2</f>
        <v>60720</v>
      </c>
      <c r="P404" s="31">
        <v>1</v>
      </c>
      <c r="Q404" s="31">
        <v>1</v>
      </c>
      <c r="R404" s="31">
        <f t="shared" si="59"/>
        <v>1564000</v>
      </c>
    </row>
    <row r="405" spans="1:18" s="41" customFormat="1" ht="24.75" customHeight="1">
      <c r="A405" s="29">
        <v>209</v>
      </c>
      <c r="B405" s="9" t="s">
        <v>80</v>
      </c>
      <c r="C405" s="34" t="s">
        <v>334</v>
      </c>
      <c r="D405" s="34" t="s">
        <v>335</v>
      </c>
      <c r="E405" s="35" t="s">
        <v>2</v>
      </c>
      <c r="F405" s="5"/>
      <c r="G405" s="97">
        <v>4</v>
      </c>
      <c r="H405" s="97" t="s">
        <v>397</v>
      </c>
      <c r="I405" s="2">
        <v>4</v>
      </c>
      <c r="J405" s="97"/>
      <c r="K405" s="36">
        <v>25</v>
      </c>
      <c r="L405" s="36">
        <v>1500</v>
      </c>
      <c r="M405" s="101">
        <f>K405*L405*5/100</f>
        <v>1875</v>
      </c>
      <c r="N405" s="101">
        <f>M405*0.15*7</f>
        <v>1968.75</v>
      </c>
      <c r="O405" s="101">
        <f>M405*6.6*7+N405*2</f>
        <v>90562.5</v>
      </c>
      <c r="P405" s="58">
        <v>1</v>
      </c>
      <c r="Q405" s="58">
        <v>1</v>
      </c>
      <c r="R405" s="31">
        <f t="shared" si="59"/>
        <v>1564000</v>
      </c>
    </row>
    <row r="406" spans="1:18" s="41" customFormat="1" ht="24.75" customHeight="1">
      <c r="A406" s="29">
        <v>210</v>
      </c>
      <c r="B406" s="61" t="s">
        <v>80</v>
      </c>
      <c r="C406" s="51" t="s">
        <v>844</v>
      </c>
      <c r="D406" s="51" t="s">
        <v>335</v>
      </c>
      <c r="E406" s="52" t="s">
        <v>2</v>
      </c>
      <c r="F406" s="106"/>
      <c r="G406" s="100">
        <v>4</v>
      </c>
      <c r="H406" s="100" t="s">
        <v>397</v>
      </c>
      <c r="I406" s="54">
        <v>4</v>
      </c>
      <c r="J406" s="100"/>
      <c r="K406" s="56">
        <v>25</v>
      </c>
      <c r="L406" s="56">
        <v>1500</v>
      </c>
      <c r="M406" s="101">
        <f>K406*L406*5/100</f>
        <v>1875</v>
      </c>
      <c r="N406" s="101">
        <f>M406*0.15*7</f>
        <v>1968.75</v>
      </c>
      <c r="O406" s="101">
        <f>M406*6.6*7+N406*2</f>
        <v>90562.5</v>
      </c>
      <c r="P406" s="58">
        <v>1</v>
      </c>
      <c r="Q406" s="58">
        <v>1</v>
      </c>
      <c r="R406" s="31">
        <f t="shared" si="59"/>
        <v>1564000</v>
      </c>
    </row>
    <row r="407" spans="1:18" s="41" customFormat="1" ht="24.75" customHeight="1">
      <c r="A407" s="29">
        <v>211</v>
      </c>
      <c r="B407" s="61" t="s">
        <v>80</v>
      </c>
      <c r="C407" s="34" t="s">
        <v>336</v>
      </c>
      <c r="D407" s="34" t="s">
        <v>337</v>
      </c>
      <c r="E407" s="35" t="s">
        <v>37</v>
      </c>
      <c r="F407" s="5"/>
      <c r="G407" s="97">
        <v>5</v>
      </c>
      <c r="H407" s="97" t="s">
        <v>413</v>
      </c>
      <c r="I407" s="2">
        <v>6</v>
      </c>
      <c r="J407" s="97"/>
      <c r="K407" s="36">
        <v>30</v>
      </c>
      <c r="L407" s="36">
        <v>2000</v>
      </c>
      <c r="M407" s="44">
        <f>K407*L407*5/100</f>
        <v>3000</v>
      </c>
      <c r="N407" s="44">
        <f>M407*0.15*7</f>
        <v>3150</v>
      </c>
      <c r="O407" s="44">
        <f>M407*6.6*7+N407*2</f>
        <v>144900</v>
      </c>
      <c r="P407" s="58">
        <v>1</v>
      </c>
      <c r="Q407" s="58">
        <v>1</v>
      </c>
      <c r="R407" s="31">
        <f t="shared" si="59"/>
        <v>1564000</v>
      </c>
    </row>
    <row r="408" spans="1:18" s="41" customFormat="1" ht="24.75" customHeight="1">
      <c r="A408" s="29">
        <v>212</v>
      </c>
      <c r="B408" s="9" t="s">
        <v>80</v>
      </c>
      <c r="C408" s="34" t="s">
        <v>338</v>
      </c>
      <c r="D408" s="34" t="s">
        <v>337</v>
      </c>
      <c r="E408" s="35" t="s">
        <v>37</v>
      </c>
      <c r="F408" s="5"/>
      <c r="G408" s="97">
        <v>5</v>
      </c>
      <c r="H408" s="97" t="s">
        <v>413</v>
      </c>
      <c r="I408" s="2">
        <v>6</v>
      </c>
      <c r="J408" s="97"/>
      <c r="K408" s="36">
        <v>30</v>
      </c>
      <c r="L408" s="36">
        <v>2000</v>
      </c>
      <c r="M408" s="44">
        <f>K408*L408*5/100</f>
        <v>3000</v>
      </c>
      <c r="N408" s="44">
        <f>M408*0.15*7</f>
        <v>3150</v>
      </c>
      <c r="O408" s="44">
        <f>M408*6.6*7+N408*2</f>
        <v>144900</v>
      </c>
      <c r="P408" s="31">
        <v>1</v>
      </c>
      <c r="Q408" s="31">
        <v>1</v>
      </c>
      <c r="R408" s="31">
        <f t="shared" si="59"/>
        <v>1564000</v>
      </c>
    </row>
    <row r="409" spans="1:18" s="41" customFormat="1" ht="24.75" customHeight="1">
      <c r="A409" s="29">
        <v>213</v>
      </c>
      <c r="B409" s="9" t="s">
        <v>79</v>
      </c>
      <c r="C409" s="34" t="s">
        <v>344</v>
      </c>
      <c r="D409" s="34" t="s">
        <v>345</v>
      </c>
      <c r="E409" s="35" t="s">
        <v>39</v>
      </c>
      <c r="F409" s="5"/>
      <c r="G409" s="97">
        <v>1</v>
      </c>
      <c r="H409" s="97" t="s">
        <v>395</v>
      </c>
      <c r="I409" s="2">
        <v>2</v>
      </c>
      <c r="J409" s="97"/>
      <c r="K409" s="36">
        <v>11</v>
      </c>
      <c r="L409" s="36">
        <v>300</v>
      </c>
      <c r="M409" s="44">
        <f>K409*L409/5</f>
        <v>660</v>
      </c>
      <c r="N409" s="44">
        <f>M409*0.15*5.5</f>
        <v>544.5</v>
      </c>
      <c r="O409" s="44">
        <f>M409*6.6*5.5+N409*2</f>
        <v>25047</v>
      </c>
      <c r="P409" s="31">
        <v>1</v>
      </c>
      <c r="Q409" s="31">
        <v>1</v>
      </c>
      <c r="R409" s="31">
        <f t="shared" si="59"/>
        <v>1564000</v>
      </c>
    </row>
    <row r="410" spans="1:18" s="41" customFormat="1" ht="24.75" customHeight="1">
      <c r="A410" s="29">
        <v>214</v>
      </c>
      <c r="B410" s="9" t="s">
        <v>80</v>
      </c>
      <c r="C410" s="34" t="s">
        <v>845</v>
      </c>
      <c r="D410" s="34" t="s">
        <v>846</v>
      </c>
      <c r="E410" s="35" t="s">
        <v>40</v>
      </c>
      <c r="F410" s="5"/>
      <c r="G410" s="97">
        <v>2</v>
      </c>
      <c r="H410" s="97" t="s">
        <v>395</v>
      </c>
      <c r="I410" s="2">
        <v>2</v>
      </c>
      <c r="J410" s="97"/>
      <c r="K410" s="36">
        <v>12</v>
      </c>
      <c r="L410" s="36">
        <v>1000</v>
      </c>
      <c r="M410" s="44">
        <f>K410*L410*5/100</f>
        <v>600</v>
      </c>
      <c r="N410" s="44">
        <f>M410*0.15*7</f>
        <v>630</v>
      </c>
      <c r="O410" s="44">
        <f>M410*6.6*7+N410*2</f>
        <v>28980</v>
      </c>
      <c r="P410" s="31">
        <v>1</v>
      </c>
      <c r="Q410" s="31">
        <v>1</v>
      </c>
      <c r="R410" s="31">
        <f t="shared" si="59"/>
        <v>1564000</v>
      </c>
    </row>
    <row r="411" spans="1:18" s="41" customFormat="1" ht="24.75" customHeight="1">
      <c r="A411" s="29">
        <v>215</v>
      </c>
      <c r="B411" s="9" t="s">
        <v>80</v>
      </c>
      <c r="C411" s="34" t="s">
        <v>847</v>
      </c>
      <c r="D411" s="34" t="s">
        <v>846</v>
      </c>
      <c r="E411" s="35" t="s">
        <v>40</v>
      </c>
      <c r="F411" s="5"/>
      <c r="G411" s="97">
        <v>2</v>
      </c>
      <c r="H411" s="97" t="s">
        <v>395</v>
      </c>
      <c r="I411" s="2">
        <v>2</v>
      </c>
      <c r="J411" s="97"/>
      <c r="K411" s="36">
        <v>12</v>
      </c>
      <c r="L411" s="36">
        <v>1000</v>
      </c>
      <c r="M411" s="44">
        <f>K411*L411*5/100</f>
        <v>600</v>
      </c>
      <c r="N411" s="44">
        <f>M411*0.15*7</f>
        <v>630</v>
      </c>
      <c r="O411" s="44">
        <f>M411*6.6*7+N411*2</f>
        <v>28980</v>
      </c>
      <c r="P411" s="31">
        <v>1</v>
      </c>
      <c r="Q411" s="31">
        <v>1</v>
      </c>
      <c r="R411" s="31">
        <f t="shared" si="59"/>
        <v>1564000</v>
      </c>
    </row>
    <row r="412" spans="1:18" s="41" customFormat="1" ht="24.75" customHeight="1">
      <c r="A412" s="29">
        <v>216</v>
      </c>
      <c r="B412" s="9" t="s">
        <v>188</v>
      </c>
      <c r="C412" s="34" t="s">
        <v>351</v>
      </c>
      <c r="D412" s="34" t="s">
        <v>352</v>
      </c>
      <c r="E412" s="35" t="s">
        <v>45</v>
      </c>
      <c r="F412" s="5"/>
      <c r="G412" s="97">
        <v>3</v>
      </c>
      <c r="H412" s="97" t="s">
        <v>397</v>
      </c>
      <c r="I412" s="2">
        <v>4</v>
      </c>
      <c r="J412" s="97"/>
      <c r="K412" s="36">
        <v>18</v>
      </c>
      <c r="L412" s="36">
        <v>1000</v>
      </c>
      <c r="M412" s="44">
        <f>K412*L412/5</f>
        <v>3600</v>
      </c>
      <c r="N412" s="44">
        <f>M412*0.15*5.5</f>
        <v>2970</v>
      </c>
      <c r="O412" s="44">
        <f>M412*6.6*5.5+N412*2</f>
        <v>136620</v>
      </c>
      <c r="P412" s="31">
        <v>1</v>
      </c>
      <c r="Q412" s="31">
        <v>1</v>
      </c>
      <c r="R412" s="31">
        <f t="shared" si="59"/>
        <v>1564000</v>
      </c>
    </row>
    <row r="413" spans="1:18" s="41" customFormat="1" ht="24.75" customHeight="1">
      <c r="A413" s="29">
        <v>217</v>
      </c>
      <c r="B413" s="9" t="s">
        <v>188</v>
      </c>
      <c r="C413" s="34" t="s">
        <v>353</v>
      </c>
      <c r="D413" s="34" t="s">
        <v>352</v>
      </c>
      <c r="E413" s="35" t="s">
        <v>45</v>
      </c>
      <c r="F413" s="5"/>
      <c r="G413" s="97">
        <v>3</v>
      </c>
      <c r="H413" s="97" t="s">
        <v>397</v>
      </c>
      <c r="I413" s="2">
        <v>4</v>
      </c>
      <c r="J413" s="97"/>
      <c r="K413" s="36">
        <v>16</v>
      </c>
      <c r="L413" s="36">
        <v>1000</v>
      </c>
      <c r="M413" s="44">
        <f>K413*L413/5</f>
        <v>3200</v>
      </c>
      <c r="N413" s="44">
        <f>M413*0.15*5.5</f>
        <v>2640</v>
      </c>
      <c r="O413" s="44">
        <f>M413*6.6*5.5+N413*2</f>
        <v>121440</v>
      </c>
      <c r="P413" s="31">
        <v>1</v>
      </c>
      <c r="Q413" s="31">
        <v>1</v>
      </c>
      <c r="R413" s="31">
        <f t="shared" si="59"/>
        <v>1564000</v>
      </c>
    </row>
    <row r="414" spans="1:18" s="41" customFormat="1" ht="24.75" customHeight="1">
      <c r="A414" s="29">
        <v>218</v>
      </c>
      <c r="B414" s="9" t="s">
        <v>80</v>
      </c>
      <c r="C414" s="34" t="s">
        <v>848</v>
      </c>
      <c r="D414" s="34" t="s">
        <v>849</v>
      </c>
      <c r="E414" s="35" t="s">
        <v>850</v>
      </c>
      <c r="F414" s="5"/>
      <c r="G414" s="97">
        <v>4</v>
      </c>
      <c r="H414" s="97" t="s">
        <v>395</v>
      </c>
      <c r="I414" s="2">
        <v>2</v>
      </c>
      <c r="J414" s="97"/>
      <c r="K414" s="36">
        <v>30</v>
      </c>
      <c r="L414" s="36">
        <v>1200</v>
      </c>
      <c r="M414" s="44">
        <f>L414*K414*5/100</f>
        <v>1800</v>
      </c>
      <c r="N414" s="44">
        <f>M414*0.15*7</f>
        <v>1890</v>
      </c>
      <c r="O414" s="44">
        <f>M414*6.6*7+N414*2</f>
        <v>86940</v>
      </c>
      <c r="P414" s="31">
        <v>1</v>
      </c>
      <c r="Q414" s="31">
        <v>1</v>
      </c>
      <c r="R414" s="31">
        <f t="shared" si="59"/>
        <v>1564000</v>
      </c>
    </row>
    <row r="415" spans="1:18" s="41" customFormat="1" ht="24.75" customHeight="1">
      <c r="A415" s="29">
        <v>219</v>
      </c>
      <c r="B415" s="9" t="s">
        <v>80</v>
      </c>
      <c r="C415" s="34" t="s">
        <v>851</v>
      </c>
      <c r="D415" s="34" t="s">
        <v>852</v>
      </c>
      <c r="E415" s="35" t="s">
        <v>45</v>
      </c>
      <c r="F415" s="5"/>
      <c r="G415" s="97">
        <v>3</v>
      </c>
      <c r="H415" s="97" t="s">
        <v>395</v>
      </c>
      <c r="I415" s="2">
        <v>2</v>
      </c>
      <c r="J415" s="97"/>
      <c r="K415" s="36">
        <v>23</v>
      </c>
      <c r="L415" s="36">
        <v>1000</v>
      </c>
      <c r="M415" s="44">
        <f>L415*K415*5/100</f>
        <v>1150</v>
      </c>
      <c r="N415" s="44">
        <f>M415*0.15*7</f>
        <v>1207.5</v>
      </c>
      <c r="O415" s="44">
        <f>M415*6.6*7+N415*2</f>
        <v>55545</v>
      </c>
      <c r="P415" s="31">
        <v>1</v>
      </c>
      <c r="Q415" s="31">
        <v>1</v>
      </c>
      <c r="R415" s="31">
        <f t="shared" si="59"/>
        <v>1564000</v>
      </c>
    </row>
    <row r="416" spans="1:18" s="41" customFormat="1" ht="24.75" customHeight="1">
      <c r="A416" s="29">
        <v>220</v>
      </c>
      <c r="B416" s="9" t="s">
        <v>80</v>
      </c>
      <c r="C416" s="34" t="s">
        <v>853</v>
      </c>
      <c r="D416" s="34" t="s">
        <v>854</v>
      </c>
      <c r="E416" s="35" t="s">
        <v>45</v>
      </c>
      <c r="F416" s="5"/>
      <c r="G416" s="97">
        <v>3</v>
      </c>
      <c r="H416" s="97" t="s">
        <v>395</v>
      </c>
      <c r="I416" s="2">
        <v>2</v>
      </c>
      <c r="J416" s="97"/>
      <c r="K416" s="36">
        <v>23</v>
      </c>
      <c r="L416" s="36">
        <v>1000</v>
      </c>
      <c r="M416" s="44">
        <f>L416*K416*5/100</f>
        <v>1150</v>
      </c>
      <c r="N416" s="44">
        <f>M416*0.15*7</f>
        <v>1207.5</v>
      </c>
      <c r="O416" s="44">
        <f>M416*6.6*7+N416*2</f>
        <v>55545</v>
      </c>
      <c r="P416" s="31">
        <v>1</v>
      </c>
      <c r="Q416" s="31">
        <v>1</v>
      </c>
      <c r="R416" s="31">
        <f t="shared" si="59"/>
        <v>1564000</v>
      </c>
    </row>
    <row r="417" spans="1:18" s="16" customFormat="1" ht="21" customHeight="1">
      <c r="A417" s="29">
        <v>221</v>
      </c>
      <c r="B417" s="64" t="s">
        <v>79</v>
      </c>
      <c r="C417" s="64" t="s">
        <v>368</v>
      </c>
      <c r="D417" s="64" t="s">
        <v>369</v>
      </c>
      <c r="E417" s="64" t="s">
        <v>37</v>
      </c>
      <c r="F417" s="64"/>
      <c r="G417" s="64">
        <v>2</v>
      </c>
      <c r="H417" s="78" t="s">
        <v>855</v>
      </c>
      <c r="I417" s="2">
        <v>4</v>
      </c>
      <c r="J417" s="78"/>
      <c r="K417" s="64">
        <v>5</v>
      </c>
      <c r="L417" s="107">
        <v>1000</v>
      </c>
      <c r="M417" s="64">
        <f>L417*K417/5</f>
        <v>1000</v>
      </c>
      <c r="N417" s="64">
        <f>M417*0.15*6</f>
        <v>900</v>
      </c>
      <c r="O417" s="108">
        <v>33150</v>
      </c>
      <c r="P417" s="64">
        <v>1</v>
      </c>
      <c r="Q417" s="64">
        <v>1</v>
      </c>
      <c r="R417" s="31">
        <f t="shared" si="59"/>
        <v>1564000</v>
      </c>
    </row>
    <row r="418" spans="1:42" s="17" customFormat="1" ht="21.75" customHeight="1">
      <c r="A418" s="86" t="s">
        <v>856</v>
      </c>
      <c r="B418" s="86"/>
      <c r="C418" s="87"/>
      <c r="D418" s="87"/>
      <c r="E418" s="86"/>
      <c r="F418" s="86"/>
      <c r="G418" s="88"/>
      <c r="H418" s="88"/>
      <c r="I418" s="89"/>
      <c r="J418" s="88"/>
      <c r="K418" s="90"/>
      <c r="L418" s="90"/>
      <c r="M418" s="91"/>
      <c r="N418" s="91"/>
      <c r="O418" s="91"/>
      <c r="P418" s="91">
        <f>SUM(P197:P416)</f>
        <v>220</v>
      </c>
      <c r="Q418" s="91">
        <f>SUM(Q197:Q416)</f>
        <v>220</v>
      </c>
      <c r="R418" s="92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</row>
    <row r="419" spans="1:42" s="17" customFormat="1" ht="21.75" customHeight="1">
      <c r="A419" s="29">
        <v>1</v>
      </c>
      <c r="B419" s="3" t="s">
        <v>83</v>
      </c>
      <c r="C419" s="5" t="s">
        <v>857</v>
      </c>
      <c r="D419" s="8" t="s">
        <v>858</v>
      </c>
      <c r="E419" s="3" t="s">
        <v>40</v>
      </c>
      <c r="F419" s="3"/>
      <c r="G419" s="2">
        <v>1</v>
      </c>
      <c r="H419" s="2" t="s">
        <v>395</v>
      </c>
      <c r="I419" s="2">
        <v>2</v>
      </c>
      <c r="J419" s="2"/>
      <c r="K419" s="31">
        <v>8</v>
      </c>
      <c r="L419" s="31">
        <v>280</v>
      </c>
      <c r="M419" s="31">
        <f>(2*L419/5)+(6*L419*5/100)</f>
        <v>196</v>
      </c>
      <c r="N419" s="31">
        <f>(2*L419/5*0.15*5.5)+(6*L419*5/100*0.15*7)</f>
        <v>180.60000000000002</v>
      </c>
      <c r="O419" s="31">
        <f>((L419*2/5*6.6*5.5)+(L419*2/5*5.5*0.15*2))+((L419*6*5/100*6.6*7)+(L419*6*5/100*0.15*7*2))</f>
        <v>8307.599999999999</v>
      </c>
      <c r="P419" s="31">
        <v>1</v>
      </c>
      <c r="Q419" s="31">
        <v>1</v>
      </c>
      <c r="R419" s="31">
        <f>45*$R$2</f>
        <v>1035000</v>
      </c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</row>
    <row r="420" spans="1:42" s="40" customFormat="1" ht="21.75" customHeight="1">
      <c r="A420" s="29">
        <v>2</v>
      </c>
      <c r="B420" s="3" t="s">
        <v>79</v>
      </c>
      <c r="C420" s="5" t="s">
        <v>12</v>
      </c>
      <c r="D420" s="8" t="s">
        <v>859</v>
      </c>
      <c r="E420" s="3" t="s">
        <v>77</v>
      </c>
      <c r="F420" s="3" t="s">
        <v>860</v>
      </c>
      <c r="G420" s="2">
        <v>2</v>
      </c>
      <c r="H420" s="2" t="s">
        <v>395</v>
      </c>
      <c r="I420" s="2">
        <v>2</v>
      </c>
      <c r="J420" s="2"/>
      <c r="K420" s="31">
        <v>8</v>
      </c>
      <c r="L420" s="31">
        <v>500</v>
      </c>
      <c r="M420" s="31">
        <f>K420*L420/5</f>
        <v>800</v>
      </c>
      <c r="N420" s="31">
        <f>M420*0.15*5.5</f>
        <v>660</v>
      </c>
      <c r="O420" s="31">
        <f>M420*6.6*5.5+N420*2</f>
        <v>30360</v>
      </c>
      <c r="P420" s="31">
        <v>1</v>
      </c>
      <c r="Q420" s="31">
        <v>1</v>
      </c>
      <c r="R420" s="31">
        <f aca="true" t="shared" si="60" ref="R420:R483">45*$R$2</f>
        <v>1035000</v>
      </c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  <c r="AG420" s="41"/>
      <c r="AH420" s="41"/>
      <c r="AI420" s="41"/>
      <c r="AJ420" s="41"/>
      <c r="AK420" s="41"/>
      <c r="AL420" s="41"/>
      <c r="AM420" s="41"/>
      <c r="AN420" s="41"/>
      <c r="AO420" s="41"/>
      <c r="AP420" s="41"/>
    </row>
    <row r="421" spans="1:42" s="40" customFormat="1" ht="21.75" customHeight="1">
      <c r="A421" s="29">
        <v>3</v>
      </c>
      <c r="B421" s="3" t="s">
        <v>83</v>
      </c>
      <c r="C421" s="5" t="s">
        <v>861</v>
      </c>
      <c r="D421" s="8" t="s">
        <v>862</v>
      </c>
      <c r="E421" s="3" t="s">
        <v>41</v>
      </c>
      <c r="F421" s="3"/>
      <c r="G421" s="2">
        <v>2</v>
      </c>
      <c r="H421" s="2" t="s">
        <v>863</v>
      </c>
      <c r="I421" s="2"/>
      <c r="J421" s="2">
        <v>4</v>
      </c>
      <c r="K421" s="31">
        <v>14</v>
      </c>
      <c r="L421" s="11">
        <v>800</v>
      </c>
      <c r="M421" s="31">
        <f>(4*L421/5)+(10*L421*5/100)</f>
        <v>1040</v>
      </c>
      <c r="N421" s="31">
        <f>(4*L421/5*0.15*5.5)+(10*L421*5/100*0.15*7)</f>
        <v>948</v>
      </c>
      <c r="O421" s="31">
        <f>((L421*4/5*6.6*5.5)+(L421*4/5*5.5*0.15*2))+((L421*10*5/100*6.6*7)+(L421*10*5/100*0.15*7*2))</f>
        <v>43608</v>
      </c>
      <c r="P421" s="31">
        <v>1</v>
      </c>
      <c r="Q421" s="31">
        <v>1</v>
      </c>
      <c r="R421" s="31">
        <f t="shared" si="60"/>
        <v>1035000</v>
      </c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  <c r="AG421" s="41"/>
      <c r="AH421" s="41"/>
      <c r="AI421" s="41"/>
      <c r="AJ421" s="41"/>
      <c r="AK421" s="41"/>
      <c r="AL421" s="41"/>
      <c r="AM421" s="41"/>
      <c r="AN421" s="41"/>
      <c r="AO421" s="41"/>
      <c r="AP421" s="41"/>
    </row>
    <row r="422" spans="1:42" s="17" customFormat="1" ht="21.75" customHeight="1">
      <c r="A422" s="29">
        <v>4</v>
      </c>
      <c r="B422" s="3" t="s">
        <v>80</v>
      </c>
      <c r="C422" s="5" t="s">
        <v>864</v>
      </c>
      <c r="D422" s="8" t="s">
        <v>865</v>
      </c>
      <c r="E422" s="3" t="s">
        <v>40</v>
      </c>
      <c r="F422" s="3"/>
      <c r="G422" s="2">
        <v>2</v>
      </c>
      <c r="H422" s="2" t="s">
        <v>863</v>
      </c>
      <c r="I422" s="2"/>
      <c r="J422" s="2">
        <v>4</v>
      </c>
      <c r="K422" s="31">
        <v>17</v>
      </c>
      <c r="L422" s="31">
        <v>1000</v>
      </c>
      <c r="M422" s="31">
        <f>K422*L422*5/100</f>
        <v>850</v>
      </c>
      <c r="N422" s="31">
        <f>M422*0.15*7</f>
        <v>892.5</v>
      </c>
      <c r="O422" s="31">
        <f>M422*6.6*7+N422*2</f>
        <v>41055</v>
      </c>
      <c r="P422" s="31">
        <v>1</v>
      </c>
      <c r="Q422" s="31">
        <v>1</v>
      </c>
      <c r="R422" s="31">
        <f t="shared" si="60"/>
        <v>1035000</v>
      </c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</row>
    <row r="423" spans="1:42" s="40" customFormat="1" ht="21.75" customHeight="1">
      <c r="A423" s="29">
        <v>5</v>
      </c>
      <c r="B423" s="3" t="s">
        <v>79</v>
      </c>
      <c r="C423" s="5" t="s">
        <v>866</v>
      </c>
      <c r="D423" s="8" t="s">
        <v>867</v>
      </c>
      <c r="E423" s="3" t="s">
        <v>41</v>
      </c>
      <c r="F423" s="1" t="s">
        <v>159</v>
      </c>
      <c r="G423" s="2">
        <v>1</v>
      </c>
      <c r="H423" s="2" t="s">
        <v>395</v>
      </c>
      <c r="I423" s="2">
        <v>2</v>
      </c>
      <c r="J423" s="2"/>
      <c r="K423" s="31">
        <v>7</v>
      </c>
      <c r="L423" s="31">
        <v>450</v>
      </c>
      <c r="M423" s="31">
        <f>K423*L423/5</f>
        <v>630</v>
      </c>
      <c r="N423" s="31">
        <f>M423*0.15*5.5</f>
        <v>519.75</v>
      </c>
      <c r="O423" s="31">
        <f>M423*6.6*5.5+N423*2</f>
        <v>23908.5</v>
      </c>
      <c r="P423" s="31">
        <v>1</v>
      </c>
      <c r="Q423" s="31">
        <v>1</v>
      </c>
      <c r="R423" s="31">
        <f t="shared" si="60"/>
        <v>1035000</v>
      </c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  <c r="AG423" s="41"/>
      <c r="AH423" s="41"/>
      <c r="AI423" s="41"/>
      <c r="AJ423" s="41"/>
      <c r="AK423" s="41"/>
      <c r="AL423" s="41"/>
      <c r="AM423" s="41"/>
      <c r="AN423" s="41"/>
      <c r="AO423" s="41"/>
      <c r="AP423" s="41"/>
    </row>
    <row r="424" spans="1:42" s="40" customFormat="1" ht="21.75" customHeight="1">
      <c r="A424" s="29">
        <v>6</v>
      </c>
      <c r="B424" s="3" t="s">
        <v>80</v>
      </c>
      <c r="C424" s="5" t="s">
        <v>868</v>
      </c>
      <c r="D424" s="8" t="s">
        <v>869</v>
      </c>
      <c r="E424" s="3" t="s">
        <v>45</v>
      </c>
      <c r="F424" s="3"/>
      <c r="G424" s="2">
        <v>2</v>
      </c>
      <c r="H424" s="2" t="s">
        <v>397</v>
      </c>
      <c r="I424" s="2">
        <v>4</v>
      </c>
      <c r="J424" s="2"/>
      <c r="K424" s="31">
        <v>10</v>
      </c>
      <c r="L424" s="31">
        <v>700</v>
      </c>
      <c r="M424" s="31">
        <f aca="true" t="shared" si="61" ref="M424:M441">K424*L424*5/100</f>
        <v>350</v>
      </c>
      <c r="N424" s="31">
        <f>M424*0.15*7</f>
        <v>367.5</v>
      </c>
      <c r="O424" s="31">
        <f aca="true" t="shared" si="62" ref="O424:O441">M424*6.6*7+N424*2</f>
        <v>16905</v>
      </c>
      <c r="P424" s="31">
        <v>1</v>
      </c>
      <c r="Q424" s="31">
        <v>1</v>
      </c>
      <c r="R424" s="31">
        <f t="shared" si="60"/>
        <v>1035000</v>
      </c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41"/>
      <c r="AH424" s="41"/>
      <c r="AI424" s="41"/>
      <c r="AJ424" s="41"/>
      <c r="AK424" s="41"/>
      <c r="AL424" s="41"/>
      <c r="AM424" s="41"/>
      <c r="AN424" s="41"/>
      <c r="AO424" s="41"/>
      <c r="AP424" s="41"/>
    </row>
    <row r="425" spans="1:42" s="40" customFormat="1" ht="21.75" customHeight="1">
      <c r="A425" s="29">
        <v>7</v>
      </c>
      <c r="B425" s="3" t="s">
        <v>80</v>
      </c>
      <c r="C425" s="5" t="s">
        <v>870</v>
      </c>
      <c r="D425" s="8" t="s">
        <v>869</v>
      </c>
      <c r="E425" s="3" t="s">
        <v>45</v>
      </c>
      <c r="F425" s="3"/>
      <c r="G425" s="2">
        <v>2</v>
      </c>
      <c r="H425" s="2" t="s">
        <v>397</v>
      </c>
      <c r="I425" s="2">
        <v>4</v>
      </c>
      <c r="J425" s="2"/>
      <c r="K425" s="31">
        <v>10</v>
      </c>
      <c r="L425" s="31">
        <v>700</v>
      </c>
      <c r="M425" s="31">
        <f t="shared" si="61"/>
        <v>350</v>
      </c>
      <c r="N425" s="31">
        <f>M425*0.15*7</f>
        <v>367.5</v>
      </c>
      <c r="O425" s="31">
        <f t="shared" si="62"/>
        <v>16905</v>
      </c>
      <c r="P425" s="31">
        <v>1</v>
      </c>
      <c r="Q425" s="31">
        <v>1</v>
      </c>
      <c r="R425" s="31">
        <f t="shared" si="60"/>
        <v>1035000</v>
      </c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  <c r="AG425" s="41"/>
      <c r="AH425" s="41"/>
      <c r="AI425" s="41"/>
      <c r="AJ425" s="41"/>
      <c r="AK425" s="41"/>
      <c r="AL425" s="41"/>
      <c r="AM425" s="41"/>
      <c r="AN425" s="41"/>
      <c r="AO425" s="41"/>
      <c r="AP425" s="41"/>
    </row>
    <row r="426" spans="1:42" s="40" customFormat="1" ht="21.75" customHeight="1">
      <c r="A426" s="29">
        <v>8</v>
      </c>
      <c r="B426" s="3" t="s">
        <v>80</v>
      </c>
      <c r="C426" s="5" t="s">
        <v>871</v>
      </c>
      <c r="D426" s="8" t="s">
        <v>869</v>
      </c>
      <c r="E426" s="3" t="s">
        <v>45</v>
      </c>
      <c r="F426" s="3"/>
      <c r="G426" s="2">
        <v>2</v>
      </c>
      <c r="H426" s="2" t="s">
        <v>397</v>
      </c>
      <c r="I426" s="2">
        <v>4</v>
      </c>
      <c r="J426" s="2"/>
      <c r="K426" s="31">
        <v>10</v>
      </c>
      <c r="L426" s="31">
        <v>700</v>
      </c>
      <c r="M426" s="31">
        <f t="shared" si="61"/>
        <v>350</v>
      </c>
      <c r="N426" s="31">
        <f>M426*0.15*7</f>
        <v>367.5</v>
      </c>
      <c r="O426" s="31">
        <f t="shared" si="62"/>
        <v>16905</v>
      </c>
      <c r="P426" s="31">
        <v>1</v>
      </c>
      <c r="Q426" s="31">
        <v>1</v>
      </c>
      <c r="R426" s="31">
        <f t="shared" si="60"/>
        <v>1035000</v>
      </c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1"/>
      <c r="AH426" s="41"/>
      <c r="AI426" s="41"/>
      <c r="AJ426" s="41"/>
      <c r="AK426" s="41"/>
      <c r="AL426" s="41"/>
      <c r="AM426" s="41"/>
      <c r="AN426" s="41"/>
      <c r="AO426" s="41"/>
      <c r="AP426" s="41"/>
    </row>
    <row r="427" spans="1:42" s="40" customFormat="1" ht="21.75" customHeight="1">
      <c r="A427" s="29">
        <v>9</v>
      </c>
      <c r="B427" s="3" t="s">
        <v>80</v>
      </c>
      <c r="C427" s="5" t="s">
        <v>872</v>
      </c>
      <c r="D427" s="8" t="s">
        <v>869</v>
      </c>
      <c r="E427" s="3" t="s">
        <v>45</v>
      </c>
      <c r="F427" s="3"/>
      <c r="G427" s="2">
        <v>2</v>
      </c>
      <c r="H427" s="2" t="s">
        <v>397</v>
      </c>
      <c r="I427" s="2">
        <v>4</v>
      </c>
      <c r="J427" s="2"/>
      <c r="K427" s="31">
        <v>10</v>
      </c>
      <c r="L427" s="31">
        <v>700</v>
      </c>
      <c r="M427" s="31">
        <f t="shared" si="61"/>
        <v>350</v>
      </c>
      <c r="N427" s="31">
        <f>M427*0.15*7</f>
        <v>367.5</v>
      </c>
      <c r="O427" s="31">
        <f t="shared" si="62"/>
        <v>16905</v>
      </c>
      <c r="P427" s="31">
        <v>1</v>
      </c>
      <c r="Q427" s="31">
        <v>1</v>
      </c>
      <c r="R427" s="31">
        <f t="shared" si="60"/>
        <v>1035000</v>
      </c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  <c r="AG427" s="41"/>
      <c r="AH427" s="41"/>
      <c r="AI427" s="41"/>
      <c r="AJ427" s="41"/>
      <c r="AK427" s="41"/>
      <c r="AL427" s="41"/>
      <c r="AM427" s="41"/>
      <c r="AN427" s="41"/>
      <c r="AO427" s="41"/>
      <c r="AP427" s="41"/>
    </row>
    <row r="428" spans="1:42" s="40" customFormat="1" ht="21.75" customHeight="1">
      <c r="A428" s="29">
        <v>10</v>
      </c>
      <c r="B428" s="3" t="s">
        <v>80</v>
      </c>
      <c r="C428" s="5" t="s">
        <v>873</v>
      </c>
      <c r="D428" s="8" t="s">
        <v>869</v>
      </c>
      <c r="E428" s="3" t="s">
        <v>45</v>
      </c>
      <c r="F428" s="3"/>
      <c r="G428" s="2">
        <v>2</v>
      </c>
      <c r="H428" s="2" t="s">
        <v>397</v>
      </c>
      <c r="I428" s="2">
        <v>4</v>
      </c>
      <c r="J428" s="2"/>
      <c r="K428" s="31">
        <v>11</v>
      </c>
      <c r="L428" s="31">
        <v>800</v>
      </c>
      <c r="M428" s="31">
        <f t="shared" si="61"/>
        <v>440</v>
      </c>
      <c r="N428" s="31">
        <f aca="true" t="shared" si="63" ref="N428:N441">M428*0.15*7</f>
        <v>462</v>
      </c>
      <c r="O428" s="31">
        <f t="shared" si="62"/>
        <v>21252</v>
      </c>
      <c r="P428" s="31">
        <v>1</v>
      </c>
      <c r="Q428" s="31">
        <v>1</v>
      </c>
      <c r="R428" s="31">
        <f t="shared" si="60"/>
        <v>1035000</v>
      </c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  <c r="AG428" s="41"/>
      <c r="AH428" s="41"/>
      <c r="AI428" s="41"/>
      <c r="AJ428" s="41"/>
      <c r="AK428" s="41"/>
      <c r="AL428" s="41"/>
      <c r="AM428" s="41"/>
      <c r="AN428" s="41"/>
      <c r="AO428" s="41"/>
      <c r="AP428" s="41"/>
    </row>
    <row r="429" spans="1:42" s="40" customFormat="1" ht="21.75" customHeight="1">
      <c r="A429" s="29">
        <v>11</v>
      </c>
      <c r="B429" s="3" t="s">
        <v>80</v>
      </c>
      <c r="C429" s="5" t="s">
        <v>874</v>
      </c>
      <c r="D429" s="8" t="s">
        <v>869</v>
      </c>
      <c r="E429" s="3" t="s">
        <v>45</v>
      </c>
      <c r="F429" s="3"/>
      <c r="G429" s="2">
        <v>2</v>
      </c>
      <c r="H429" s="2" t="s">
        <v>863</v>
      </c>
      <c r="I429" s="2"/>
      <c r="J429" s="2">
        <v>4</v>
      </c>
      <c r="K429" s="31">
        <v>11</v>
      </c>
      <c r="L429" s="31">
        <v>800</v>
      </c>
      <c r="M429" s="31">
        <f t="shared" si="61"/>
        <v>440</v>
      </c>
      <c r="N429" s="31">
        <f t="shared" si="63"/>
        <v>462</v>
      </c>
      <c r="O429" s="31">
        <f t="shared" si="62"/>
        <v>21252</v>
      </c>
      <c r="P429" s="31">
        <v>1</v>
      </c>
      <c r="Q429" s="31">
        <v>1</v>
      </c>
      <c r="R429" s="31">
        <f t="shared" si="60"/>
        <v>1035000</v>
      </c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  <c r="AG429" s="41"/>
      <c r="AH429" s="41"/>
      <c r="AI429" s="41"/>
      <c r="AJ429" s="41"/>
      <c r="AK429" s="41"/>
      <c r="AL429" s="41"/>
      <c r="AM429" s="41"/>
      <c r="AN429" s="41"/>
      <c r="AO429" s="41"/>
      <c r="AP429" s="41"/>
    </row>
    <row r="430" spans="1:42" s="40" customFormat="1" ht="21.75" customHeight="1">
      <c r="A430" s="29">
        <v>12</v>
      </c>
      <c r="B430" s="3" t="s">
        <v>80</v>
      </c>
      <c r="C430" s="5" t="s">
        <v>875</v>
      </c>
      <c r="D430" s="8" t="s">
        <v>869</v>
      </c>
      <c r="E430" s="3" t="s">
        <v>45</v>
      </c>
      <c r="F430" s="3"/>
      <c r="G430" s="2">
        <v>2</v>
      </c>
      <c r="H430" s="2" t="s">
        <v>397</v>
      </c>
      <c r="I430" s="2">
        <v>4</v>
      </c>
      <c r="J430" s="2"/>
      <c r="K430" s="31">
        <v>11</v>
      </c>
      <c r="L430" s="31">
        <v>800</v>
      </c>
      <c r="M430" s="31">
        <f t="shared" si="61"/>
        <v>440</v>
      </c>
      <c r="N430" s="31">
        <f t="shared" si="63"/>
        <v>462</v>
      </c>
      <c r="O430" s="31">
        <f t="shared" si="62"/>
        <v>21252</v>
      </c>
      <c r="P430" s="31">
        <v>1</v>
      </c>
      <c r="Q430" s="31">
        <v>1</v>
      </c>
      <c r="R430" s="31">
        <f t="shared" si="60"/>
        <v>1035000</v>
      </c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  <c r="AG430" s="41"/>
      <c r="AH430" s="41"/>
      <c r="AI430" s="41"/>
      <c r="AJ430" s="41"/>
      <c r="AK430" s="41"/>
      <c r="AL430" s="41"/>
      <c r="AM430" s="41"/>
      <c r="AN430" s="41"/>
      <c r="AO430" s="41"/>
      <c r="AP430" s="41"/>
    </row>
    <row r="431" spans="1:42" s="40" customFormat="1" ht="21.75" customHeight="1">
      <c r="A431" s="29">
        <v>13</v>
      </c>
      <c r="B431" s="3" t="s">
        <v>80</v>
      </c>
      <c r="C431" s="5" t="s">
        <v>876</v>
      </c>
      <c r="D431" s="8" t="s">
        <v>869</v>
      </c>
      <c r="E431" s="3" t="s">
        <v>45</v>
      </c>
      <c r="F431" s="3"/>
      <c r="G431" s="2">
        <v>2</v>
      </c>
      <c r="H431" s="2" t="s">
        <v>863</v>
      </c>
      <c r="I431" s="2"/>
      <c r="J431" s="2">
        <v>4</v>
      </c>
      <c r="K431" s="31">
        <v>11</v>
      </c>
      <c r="L431" s="31">
        <v>800</v>
      </c>
      <c r="M431" s="31">
        <f t="shared" si="61"/>
        <v>440</v>
      </c>
      <c r="N431" s="31">
        <f t="shared" si="63"/>
        <v>462</v>
      </c>
      <c r="O431" s="31">
        <f t="shared" si="62"/>
        <v>21252</v>
      </c>
      <c r="P431" s="31">
        <v>1</v>
      </c>
      <c r="Q431" s="31">
        <v>1</v>
      </c>
      <c r="R431" s="31">
        <f t="shared" si="60"/>
        <v>1035000</v>
      </c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  <c r="AG431" s="41"/>
      <c r="AH431" s="41"/>
      <c r="AI431" s="41"/>
      <c r="AJ431" s="41"/>
      <c r="AK431" s="41"/>
      <c r="AL431" s="41"/>
      <c r="AM431" s="41"/>
      <c r="AN431" s="41"/>
      <c r="AO431" s="41"/>
      <c r="AP431" s="41"/>
    </row>
    <row r="432" spans="1:42" s="40" customFormat="1" ht="21.75" customHeight="1">
      <c r="A432" s="29">
        <v>14</v>
      </c>
      <c r="B432" s="3" t="s">
        <v>80</v>
      </c>
      <c r="C432" s="5" t="s">
        <v>877</v>
      </c>
      <c r="D432" s="8" t="s">
        <v>869</v>
      </c>
      <c r="E432" s="3" t="s">
        <v>45</v>
      </c>
      <c r="F432" s="3"/>
      <c r="G432" s="2">
        <v>3</v>
      </c>
      <c r="H432" s="2" t="s">
        <v>413</v>
      </c>
      <c r="I432" s="2">
        <v>6</v>
      </c>
      <c r="J432" s="2"/>
      <c r="K432" s="31">
        <v>10</v>
      </c>
      <c r="L432" s="31">
        <v>700</v>
      </c>
      <c r="M432" s="31">
        <f t="shared" si="61"/>
        <v>350</v>
      </c>
      <c r="N432" s="31">
        <f t="shared" si="63"/>
        <v>367.5</v>
      </c>
      <c r="O432" s="31">
        <f t="shared" si="62"/>
        <v>16905</v>
      </c>
      <c r="P432" s="31">
        <v>1</v>
      </c>
      <c r="Q432" s="31">
        <v>1</v>
      </c>
      <c r="R432" s="31">
        <f t="shared" si="60"/>
        <v>1035000</v>
      </c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  <c r="AG432" s="41"/>
      <c r="AH432" s="41"/>
      <c r="AI432" s="41"/>
      <c r="AJ432" s="41"/>
      <c r="AK432" s="41"/>
      <c r="AL432" s="41"/>
      <c r="AM432" s="41"/>
      <c r="AN432" s="41"/>
      <c r="AO432" s="41"/>
      <c r="AP432" s="41"/>
    </row>
    <row r="433" spans="1:42" s="40" customFormat="1" ht="21.75" customHeight="1">
      <c r="A433" s="29">
        <v>15</v>
      </c>
      <c r="B433" s="3" t="s">
        <v>80</v>
      </c>
      <c r="C433" s="5" t="s">
        <v>878</v>
      </c>
      <c r="D433" s="8" t="s">
        <v>869</v>
      </c>
      <c r="E433" s="3" t="s">
        <v>45</v>
      </c>
      <c r="F433" s="3"/>
      <c r="G433" s="2">
        <v>2</v>
      </c>
      <c r="H433" s="2" t="s">
        <v>863</v>
      </c>
      <c r="I433" s="2"/>
      <c r="J433" s="2">
        <v>4</v>
      </c>
      <c r="K433" s="31">
        <v>10</v>
      </c>
      <c r="L433" s="31">
        <v>700</v>
      </c>
      <c r="M433" s="31">
        <f t="shared" si="61"/>
        <v>350</v>
      </c>
      <c r="N433" s="31">
        <f t="shared" si="63"/>
        <v>367.5</v>
      </c>
      <c r="O433" s="31">
        <f t="shared" si="62"/>
        <v>16905</v>
      </c>
      <c r="P433" s="31">
        <v>1</v>
      </c>
      <c r="Q433" s="31">
        <v>1</v>
      </c>
      <c r="R433" s="31">
        <f t="shared" si="60"/>
        <v>1035000</v>
      </c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  <c r="AG433" s="41"/>
      <c r="AH433" s="41"/>
      <c r="AI433" s="41"/>
      <c r="AJ433" s="41"/>
      <c r="AK433" s="41"/>
      <c r="AL433" s="41"/>
      <c r="AM433" s="41"/>
      <c r="AN433" s="41"/>
      <c r="AO433" s="41"/>
      <c r="AP433" s="41"/>
    </row>
    <row r="434" spans="1:42" s="40" customFormat="1" ht="21.75" customHeight="1">
      <c r="A434" s="29">
        <v>16</v>
      </c>
      <c r="B434" s="3" t="s">
        <v>80</v>
      </c>
      <c r="C434" s="5" t="s">
        <v>879</v>
      </c>
      <c r="D434" s="8" t="s">
        <v>869</v>
      </c>
      <c r="E434" s="3" t="s">
        <v>45</v>
      </c>
      <c r="F434" s="3"/>
      <c r="G434" s="2">
        <v>2</v>
      </c>
      <c r="H434" s="2" t="s">
        <v>397</v>
      </c>
      <c r="I434" s="2">
        <v>4</v>
      </c>
      <c r="J434" s="2"/>
      <c r="K434" s="31">
        <v>11</v>
      </c>
      <c r="L434" s="31">
        <v>800</v>
      </c>
      <c r="M434" s="31">
        <f t="shared" si="61"/>
        <v>440</v>
      </c>
      <c r="N434" s="31">
        <f t="shared" si="63"/>
        <v>462</v>
      </c>
      <c r="O434" s="31">
        <f t="shared" si="62"/>
        <v>21252</v>
      </c>
      <c r="P434" s="31">
        <v>1</v>
      </c>
      <c r="Q434" s="31">
        <v>1</v>
      </c>
      <c r="R434" s="31">
        <f t="shared" si="60"/>
        <v>1035000</v>
      </c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  <c r="AG434" s="41"/>
      <c r="AH434" s="41"/>
      <c r="AI434" s="41"/>
      <c r="AJ434" s="41"/>
      <c r="AK434" s="41"/>
      <c r="AL434" s="41"/>
      <c r="AM434" s="41"/>
      <c r="AN434" s="41"/>
      <c r="AO434" s="41"/>
      <c r="AP434" s="41"/>
    </row>
    <row r="435" spans="1:42" s="40" customFormat="1" ht="21.75" customHeight="1">
      <c r="A435" s="29">
        <v>17</v>
      </c>
      <c r="B435" s="3" t="s">
        <v>80</v>
      </c>
      <c r="C435" s="5" t="s">
        <v>880</v>
      </c>
      <c r="D435" s="8" t="s">
        <v>869</v>
      </c>
      <c r="E435" s="3" t="s">
        <v>45</v>
      </c>
      <c r="F435" s="3"/>
      <c r="G435" s="2">
        <v>2</v>
      </c>
      <c r="H435" s="2" t="s">
        <v>397</v>
      </c>
      <c r="I435" s="2">
        <v>4</v>
      </c>
      <c r="J435" s="2"/>
      <c r="K435" s="31">
        <v>11</v>
      </c>
      <c r="L435" s="31">
        <v>800</v>
      </c>
      <c r="M435" s="31">
        <f t="shared" si="61"/>
        <v>440</v>
      </c>
      <c r="N435" s="31">
        <f>M435*0.15*7</f>
        <v>462</v>
      </c>
      <c r="O435" s="31">
        <f>M435*6.6*7+N435*2</f>
        <v>21252</v>
      </c>
      <c r="P435" s="31">
        <v>1</v>
      </c>
      <c r="Q435" s="31">
        <v>1</v>
      </c>
      <c r="R435" s="31">
        <f t="shared" si="60"/>
        <v>1035000</v>
      </c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  <c r="AG435" s="41"/>
      <c r="AH435" s="41"/>
      <c r="AI435" s="41"/>
      <c r="AJ435" s="41"/>
      <c r="AK435" s="41"/>
      <c r="AL435" s="41"/>
      <c r="AM435" s="41"/>
      <c r="AN435" s="41"/>
      <c r="AO435" s="41"/>
      <c r="AP435" s="41"/>
    </row>
    <row r="436" spans="1:42" s="40" customFormat="1" ht="21.75" customHeight="1">
      <c r="A436" s="29">
        <v>18</v>
      </c>
      <c r="B436" s="3" t="s">
        <v>80</v>
      </c>
      <c r="C436" s="5" t="s">
        <v>881</v>
      </c>
      <c r="D436" s="8" t="s">
        <v>869</v>
      </c>
      <c r="E436" s="3" t="s">
        <v>45</v>
      </c>
      <c r="F436" s="3"/>
      <c r="G436" s="2">
        <v>2</v>
      </c>
      <c r="H436" s="2" t="s">
        <v>397</v>
      </c>
      <c r="I436" s="2">
        <v>4</v>
      </c>
      <c r="J436" s="2"/>
      <c r="K436" s="31">
        <v>10</v>
      </c>
      <c r="L436" s="31">
        <v>800</v>
      </c>
      <c r="M436" s="31">
        <f t="shared" si="61"/>
        <v>400</v>
      </c>
      <c r="N436" s="31">
        <f t="shared" si="63"/>
        <v>420</v>
      </c>
      <c r="O436" s="31">
        <f t="shared" si="62"/>
        <v>19320</v>
      </c>
      <c r="P436" s="31">
        <v>1</v>
      </c>
      <c r="Q436" s="31">
        <v>1</v>
      </c>
      <c r="R436" s="31">
        <f t="shared" si="60"/>
        <v>1035000</v>
      </c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  <c r="AG436" s="41"/>
      <c r="AH436" s="41"/>
      <c r="AI436" s="41"/>
      <c r="AJ436" s="41"/>
      <c r="AK436" s="41"/>
      <c r="AL436" s="41"/>
      <c r="AM436" s="41"/>
      <c r="AN436" s="41"/>
      <c r="AO436" s="41"/>
      <c r="AP436" s="41"/>
    </row>
    <row r="437" spans="1:42" s="40" customFormat="1" ht="21.75" customHeight="1">
      <c r="A437" s="29">
        <v>19</v>
      </c>
      <c r="B437" s="3" t="s">
        <v>80</v>
      </c>
      <c r="C437" s="5" t="s">
        <v>882</v>
      </c>
      <c r="D437" s="8" t="s">
        <v>869</v>
      </c>
      <c r="E437" s="3" t="s">
        <v>45</v>
      </c>
      <c r="F437" s="3"/>
      <c r="G437" s="2">
        <v>2</v>
      </c>
      <c r="H437" s="2" t="s">
        <v>397</v>
      </c>
      <c r="I437" s="2">
        <v>4</v>
      </c>
      <c r="J437" s="2"/>
      <c r="K437" s="31">
        <v>10</v>
      </c>
      <c r="L437" s="31">
        <v>800</v>
      </c>
      <c r="M437" s="31">
        <f t="shared" si="61"/>
        <v>400</v>
      </c>
      <c r="N437" s="31">
        <f t="shared" si="63"/>
        <v>420</v>
      </c>
      <c r="O437" s="31">
        <f t="shared" si="62"/>
        <v>19320</v>
      </c>
      <c r="P437" s="31">
        <v>1</v>
      </c>
      <c r="Q437" s="31">
        <v>1</v>
      </c>
      <c r="R437" s="31">
        <f t="shared" si="60"/>
        <v>1035000</v>
      </c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  <c r="AG437" s="41"/>
      <c r="AH437" s="41"/>
      <c r="AI437" s="41"/>
      <c r="AJ437" s="41"/>
      <c r="AK437" s="41"/>
      <c r="AL437" s="41"/>
      <c r="AM437" s="41"/>
      <c r="AN437" s="41"/>
      <c r="AO437" s="41"/>
      <c r="AP437" s="41"/>
    </row>
    <row r="438" spans="1:42" s="40" customFormat="1" ht="21.75" customHeight="1">
      <c r="A438" s="29">
        <v>20</v>
      </c>
      <c r="B438" s="3" t="s">
        <v>80</v>
      </c>
      <c r="C438" s="5" t="s">
        <v>883</v>
      </c>
      <c r="D438" s="8" t="s">
        <v>869</v>
      </c>
      <c r="E438" s="3" t="s">
        <v>45</v>
      </c>
      <c r="F438" s="3"/>
      <c r="G438" s="2">
        <v>2</v>
      </c>
      <c r="H438" s="2" t="s">
        <v>397</v>
      </c>
      <c r="I438" s="2">
        <v>4</v>
      </c>
      <c r="J438" s="2"/>
      <c r="K438" s="31">
        <v>10</v>
      </c>
      <c r="L438" s="31">
        <v>800</v>
      </c>
      <c r="M438" s="31">
        <f t="shared" si="61"/>
        <v>400</v>
      </c>
      <c r="N438" s="31">
        <f t="shared" si="63"/>
        <v>420</v>
      </c>
      <c r="O438" s="31">
        <f t="shared" si="62"/>
        <v>19320</v>
      </c>
      <c r="P438" s="31">
        <v>1</v>
      </c>
      <c r="Q438" s="31">
        <v>1</v>
      </c>
      <c r="R438" s="31">
        <f t="shared" si="60"/>
        <v>1035000</v>
      </c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  <c r="AG438" s="41"/>
      <c r="AH438" s="41"/>
      <c r="AI438" s="41"/>
      <c r="AJ438" s="41"/>
      <c r="AK438" s="41"/>
      <c r="AL438" s="41"/>
      <c r="AM438" s="41"/>
      <c r="AN438" s="41"/>
      <c r="AO438" s="41"/>
      <c r="AP438" s="41"/>
    </row>
    <row r="439" spans="1:42" s="40" customFormat="1" ht="21.75" customHeight="1">
      <c r="A439" s="29">
        <v>21</v>
      </c>
      <c r="B439" s="3" t="s">
        <v>80</v>
      </c>
      <c r="C439" s="5" t="s">
        <v>884</v>
      </c>
      <c r="D439" s="8" t="s">
        <v>869</v>
      </c>
      <c r="E439" s="3" t="s">
        <v>45</v>
      </c>
      <c r="F439" s="3"/>
      <c r="G439" s="2">
        <v>2</v>
      </c>
      <c r="H439" s="2" t="s">
        <v>397</v>
      </c>
      <c r="I439" s="2">
        <v>4</v>
      </c>
      <c r="J439" s="2"/>
      <c r="K439" s="31">
        <v>10</v>
      </c>
      <c r="L439" s="31">
        <v>800</v>
      </c>
      <c r="M439" s="31">
        <f t="shared" si="61"/>
        <v>400</v>
      </c>
      <c r="N439" s="31">
        <f t="shared" si="63"/>
        <v>420</v>
      </c>
      <c r="O439" s="31">
        <f t="shared" si="62"/>
        <v>19320</v>
      </c>
      <c r="P439" s="31">
        <v>1</v>
      </c>
      <c r="Q439" s="31">
        <v>1</v>
      </c>
      <c r="R439" s="31">
        <f t="shared" si="60"/>
        <v>1035000</v>
      </c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  <c r="AG439" s="41"/>
      <c r="AH439" s="41"/>
      <c r="AI439" s="41"/>
      <c r="AJ439" s="41"/>
      <c r="AK439" s="41"/>
      <c r="AL439" s="41"/>
      <c r="AM439" s="41"/>
      <c r="AN439" s="41"/>
      <c r="AO439" s="41"/>
      <c r="AP439" s="41"/>
    </row>
    <row r="440" spans="1:42" s="40" customFormat="1" ht="21.75" customHeight="1">
      <c r="A440" s="29">
        <v>22</v>
      </c>
      <c r="B440" s="3" t="s">
        <v>80</v>
      </c>
      <c r="C440" s="5" t="s">
        <v>885</v>
      </c>
      <c r="D440" s="5" t="s">
        <v>886</v>
      </c>
      <c r="E440" s="3" t="s">
        <v>37</v>
      </c>
      <c r="F440" s="3"/>
      <c r="G440" s="2">
        <v>2</v>
      </c>
      <c r="H440" s="2" t="s">
        <v>395</v>
      </c>
      <c r="I440" s="2">
        <v>2</v>
      </c>
      <c r="J440" s="2"/>
      <c r="K440" s="31">
        <v>15</v>
      </c>
      <c r="L440" s="31">
        <v>700</v>
      </c>
      <c r="M440" s="31">
        <f t="shared" si="61"/>
        <v>525</v>
      </c>
      <c r="N440" s="31">
        <f t="shared" si="63"/>
        <v>551.25</v>
      </c>
      <c r="O440" s="31">
        <f t="shared" si="62"/>
        <v>25357.5</v>
      </c>
      <c r="P440" s="31">
        <v>1</v>
      </c>
      <c r="Q440" s="31">
        <v>1</v>
      </c>
      <c r="R440" s="31">
        <f t="shared" si="60"/>
        <v>1035000</v>
      </c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  <c r="AG440" s="41"/>
      <c r="AH440" s="41"/>
      <c r="AI440" s="41"/>
      <c r="AJ440" s="41"/>
      <c r="AK440" s="41"/>
      <c r="AL440" s="41"/>
      <c r="AM440" s="41"/>
      <c r="AN440" s="41"/>
      <c r="AO440" s="41"/>
      <c r="AP440" s="41"/>
    </row>
    <row r="441" spans="1:42" s="40" customFormat="1" ht="21.75" customHeight="1">
      <c r="A441" s="29">
        <v>23</v>
      </c>
      <c r="B441" s="3" t="s">
        <v>80</v>
      </c>
      <c r="C441" s="5" t="s">
        <v>887</v>
      </c>
      <c r="D441" s="5" t="s">
        <v>886</v>
      </c>
      <c r="E441" s="3" t="s">
        <v>37</v>
      </c>
      <c r="F441" s="3"/>
      <c r="G441" s="2">
        <v>2</v>
      </c>
      <c r="H441" s="2" t="s">
        <v>395</v>
      </c>
      <c r="I441" s="2">
        <v>2</v>
      </c>
      <c r="J441" s="2"/>
      <c r="K441" s="31">
        <v>15</v>
      </c>
      <c r="L441" s="31">
        <v>700</v>
      </c>
      <c r="M441" s="31">
        <f t="shared" si="61"/>
        <v>525</v>
      </c>
      <c r="N441" s="31">
        <f t="shared" si="63"/>
        <v>551.25</v>
      </c>
      <c r="O441" s="31">
        <f t="shared" si="62"/>
        <v>25357.5</v>
      </c>
      <c r="P441" s="31">
        <v>1</v>
      </c>
      <c r="Q441" s="31">
        <v>1</v>
      </c>
      <c r="R441" s="31">
        <f t="shared" si="60"/>
        <v>1035000</v>
      </c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  <c r="AG441" s="41"/>
      <c r="AH441" s="41"/>
      <c r="AI441" s="41"/>
      <c r="AJ441" s="41"/>
      <c r="AK441" s="41"/>
      <c r="AL441" s="41"/>
      <c r="AM441" s="41"/>
      <c r="AN441" s="41"/>
      <c r="AO441" s="41"/>
      <c r="AP441" s="41"/>
    </row>
    <row r="442" spans="1:42" s="40" customFormat="1" ht="21.75" customHeight="1">
      <c r="A442" s="29">
        <v>24</v>
      </c>
      <c r="B442" s="3" t="s">
        <v>83</v>
      </c>
      <c r="C442" s="5" t="s">
        <v>888</v>
      </c>
      <c r="D442" s="8" t="s">
        <v>889</v>
      </c>
      <c r="E442" s="3" t="s">
        <v>39</v>
      </c>
      <c r="F442" s="3"/>
      <c r="G442" s="2">
        <v>1</v>
      </c>
      <c r="H442" s="2" t="s">
        <v>395</v>
      </c>
      <c r="I442" s="2">
        <v>2</v>
      </c>
      <c r="J442" s="2"/>
      <c r="K442" s="31">
        <v>8</v>
      </c>
      <c r="L442" s="31">
        <v>400</v>
      </c>
      <c r="M442" s="31">
        <f>(2*L442/5)+(6*L442*5/100)</f>
        <v>280</v>
      </c>
      <c r="N442" s="31">
        <f>(2*L442/5*0.15*5.5)+(6*L442*5/100*0.15*7)</f>
        <v>258</v>
      </c>
      <c r="O442" s="31">
        <f>((L442*2/5*6.6*5.5)+(L442*2/5*5.5*0.15*2))+((L442*6*5/100*6.6*7)+(L442*6*5/100*0.15*7*2))</f>
        <v>11868</v>
      </c>
      <c r="P442" s="31">
        <v>1</v>
      </c>
      <c r="Q442" s="31">
        <v>1</v>
      </c>
      <c r="R442" s="31">
        <f t="shared" si="60"/>
        <v>1035000</v>
      </c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  <c r="AG442" s="41"/>
      <c r="AH442" s="41"/>
      <c r="AI442" s="41"/>
      <c r="AJ442" s="41"/>
      <c r="AK442" s="41"/>
      <c r="AL442" s="41"/>
      <c r="AM442" s="41"/>
      <c r="AN442" s="41"/>
      <c r="AO442" s="41"/>
      <c r="AP442" s="41"/>
    </row>
    <row r="443" spans="1:42" s="40" customFormat="1" ht="21.75" customHeight="1">
      <c r="A443" s="29">
        <v>25</v>
      </c>
      <c r="B443" s="3" t="s">
        <v>79</v>
      </c>
      <c r="C443" s="5" t="s">
        <v>890</v>
      </c>
      <c r="D443" s="8" t="s">
        <v>891</v>
      </c>
      <c r="E443" s="3" t="s">
        <v>41</v>
      </c>
      <c r="F443" s="3"/>
      <c r="G443" s="2">
        <v>2</v>
      </c>
      <c r="H443" s="2" t="s">
        <v>863</v>
      </c>
      <c r="I443" s="2"/>
      <c r="J443" s="2">
        <v>4</v>
      </c>
      <c r="K443" s="31">
        <v>8</v>
      </c>
      <c r="L443" s="31">
        <v>800</v>
      </c>
      <c r="M443" s="31">
        <f>K443*L443/5</f>
        <v>1280</v>
      </c>
      <c r="N443" s="31">
        <f>M443*0.15*5.5</f>
        <v>1056</v>
      </c>
      <c r="O443" s="31">
        <f>M443*6.6*5.5+N443*2</f>
        <v>48576</v>
      </c>
      <c r="P443" s="31">
        <v>1</v>
      </c>
      <c r="Q443" s="31">
        <v>1</v>
      </c>
      <c r="R443" s="31">
        <f t="shared" si="60"/>
        <v>1035000</v>
      </c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  <c r="AG443" s="41"/>
      <c r="AH443" s="41"/>
      <c r="AI443" s="41"/>
      <c r="AJ443" s="41"/>
      <c r="AK443" s="41"/>
      <c r="AL443" s="41"/>
      <c r="AM443" s="41"/>
      <c r="AN443" s="41"/>
      <c r="AO443" s="41"/>
      <c r="AP443" s="41"/>
    </row>
    <row r="444" spans="1:42" s="40" customFormat="1" ht="21.75" customHeight="1">
      <c r="A444" s="29">
        <v>26</v>
      </c>
      <c r="B444" s="3" t="s">
        <v>80</v>
      </c>
      <c r="C444" s="5" t="s">
        <v>892</v>
      </c>
      <c r="D444" s="5" t="s">
        <v>893</v>
      </c>
      <c r="E444" s="3" t="s">
        <v>45</v>
      </c>
      <c r="F444" s="3"/>
      <c r="G444" s="2">
        <v>3</v>
      </c>
      <c r="H444" s="2" t="s">
        <v>413</v>
      </c>
      <c r="I444" s="2">
        <v>6</v>
      </c>
      <c r="J444" s="2"/>
      <c r="K444" s="31">
        <v>16</v>
      </c>
      <c r="L444" s="31">
        <v>900</v>
      </c>
      <c r="M444" s="31">
        <f aca="true" t="shared" si="64" ref="M444:M453">K444*L444*5/100</f>
        <v>720</v>
      </c>
      <c r="N444" s="31">
        <f aca="true" t="shared" si="65" ref="N444:N453">M444*0.15*7</f>
        <v>756</v>
      </c>
      <c r="O444" s="31">
        <f aca="true" t="shared" si="66" ref="O444:O453">M444*6.6*7+N444*2</f>
        <v>34776</v>
      </c>
      <c r="P444" s="31">
        <v>1</v>
      </c>
      <c r="Q444" s="31">
        <v>1</v>
      </c>
      <c r="R444" s="31">
        <f t="shared" si="60"/>
        <v>1035000</v>
      </c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  <c r="AG444" s="41"/>
      <c r="AH444" s="41"/>
      <c r="AI444" s="41"/>
      <c r="AJ444" s="41"/>
      <c r="AK444" s="41"/>
      <c r="AL444" s="41"/>
      <c r="AM444" s="41"/>
      <c r="AN444" s="41"/>
      <c r="AO444" s="41"/>
      <c r="AP444" s="41"/>
    </row>
    <row r="445" spans="1:42" s="40" customFormat="1" ht="21.75" customHeight="1">
      <c r="A445" s="29">
        <v>27</v>
      </c>
      <c r="B445" s="3" t="s">
        <v>80</v>
      </c>
      <c r="C445" s="5" t="s">
        <v>22</v>
      </c>
      <c r="D445" s="5" t="s">
        <v>893</v>
      </c>
      <c r="E445" s="3" t="s">
        <v>45</v>
      </c>
      <c r="F445" s="3"/>
      <c r="G445" s="2">
        <v>3</v>
      </c>
      <c r="H445" s="2" t="s">
        <v>413</v>
      </c>
      <c r="I445" s="2">
        <v>6</v>
      </c>
      <c r="J445" s="2"/>
      <c r="K445" s="31">
        <v>15</v>
      </c>
      <c r="L445" s="31">
        <v>900</v>
      </c>
      <c r="M445" s="31">
        <f t="shared" si="64"/>
        <v>675</v>
      </c>
      <c r="N445" s="31">
        <f t="shared" si="65"/>
        <v>708.75</v>
      </c>
      <c r="O445" s="31">
        <f t="shared" si="66"/>
        <v>32602.5</v>
      </c>
      <c r="P445" s="31">
        <v>1</v>
      </c>
      <c r="Q445" s="31">
        <v>1</v>
      </c>
      <c r="R445" s="31">
        <f t="shared" si="60"/>
        <v>1035000</v>
      </c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  <c r="AG445" s="41"/>
      <c r="AH445" s="41"/>
      <c r="AI445" s="41"/>
      <c r="AJ445" s="41"/>
      <c r="AK445" s="41"/>
      <c r="AL445" s="41"/>
      <c r="AM445" s="41"/>
      <c r="AN445" s="41"/>
      <c r="AO445" s="41"/>
      <c r="AP445" s="41"/>
    </row>
    <row r="446" spans="1:42" s="40" customFormat="1" ht="21.75" customHeight="1">
      <c r="A446" s="29">
        <v>28</v>
      </c>
      <c r="B446" s="3" t="s">
        <v>80</v>
      </c>
      <c r="C446" s="5" t="s">
        <v>894</v>
      </c>
      <c r="D446" s="8" t="s">
        <v>895</v>
      </c>
      <c r="E446" s="3" t="s">
        <v>44</v>
      </c>
      <c r="F446" s="3"/>
      <c r="G446" s="2">
        <v>2</v>
      </c>
      <c r="H446" s="2" t="s">
        <v>397</v>
      </c>
      <c r="I446" s="2">
        <v>4</v>
      </c>
      <c r="J446" s="2"/>
      <c r="K446" s="31">
        <v>14</v>
      </c>
      <c r="L446" s="31">
        <v>800</v>
      </c>
      <c r="M446" s="31">
        <f t="shared" si="64"/>
        <v>560</v>
      </c>
      <c r="N446" s="31">
        <f t="shared" si="65"/>
        <v>588</v>
      </c>
      <c r="O446" s="31">
        <f t="shared" si="66"/>
        <v>27048</v>
      </c>
      <c r="P446" s="31">
        <v>1</v>
      </c>
      <c r="Q446" s="31">
        <v>1</v>
      </c>
      <c r="R446" s="31">
        <f t="shared" si="60"/>
        <v>1035000</v>
      </c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41"/>
      <c r="AH446" s="41"/>
      <c r="AI446" s="41"/>
      <c r="AJ446" s="41"/>
      <c r="AK446" s="41"/>
      <c r="AL446" s="41"/>
      <c r="AM446" s="41"/>
      <c r="AN446" s="41"/>
      <c r="AO446" s="41"/>
      <c r="AP446" s="41"/>
    </row>
    <row r="447" spans="1:42" s="40" customFormat="1" ht="21.75" customHeight="1">
      <c r="A447" s="29">
        <v>29</v>
      </c>
      <c r="B447" s="3" t="s">
        <v>80</v>
      </c>
      <c r="C447" s="5" t="s">
        <v>896</v>
      </c>
      <c r="D447" s="8" t="s">
        <v>897</v>
      </c>
      <c r="E447" s="3" t="s">
        <v>37</v>
      </c>
      <c r="F447" s="3"/>
      <c r="G447" s="2">
        <v>2</v>
      </c>
      <c r="H447" s="2" t="s">
        <v>397</v>
      </c>
      <c r="I447" s="2">
        <v>4</v>
      </c>
      <c r="J447" s="2"/>
      <c r="K447" s="31">
        <v>15</v>
      </c>
      <c r="L447" s="31">
        <v>1500</v>
      </c>
      <c r="M447" s="31">
        <f t="shared" si="64"/>
        <v>1125</v>
      </c>
      <c r="N447" s="31">
        <f t="shared" si="65"/>
        <v>1181.25</v>
      </c>
      <c r="O447" s="31">
        <f t="shared" si="66"/>
        <v>54337.5</v>
      </c>
      <c r="P447" s="31">
        <v>1</v>
      </c>
      <c r="Q447" s="31">
        <v>1</v>
      </c>
      <c r="R447" s="31">
        <f t="shared" si="60"/>
        <v>1035000</v>
      </c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  <c r="AG447" s="41"/>
      <c r="AH447" s="41"/>
      <c r="AI447" s="41"/>
      <c r="AJ447" s="41"/>
      <c r="AK447" s="41"/>
      <c r="AL447" s="41"/>
      <c r="AM447" s="41"/>
      <c r="AN447" s="41"/>
      <c r="AO447" s="41"/>
      <c r="AP447" s="41"/>
    </row>
    <row r="448" spans="1:42" s="40" customFormat="1" ht="21.75" customHeight="1">
      <c r="A448" s="29">
        <v>30</v>
      </c>
      <c r="B448" s="3" t="s">
        <v>80</v>
      </c>
      <c r="C448" s="5" t="s">
        <v>898</v>
      </c>
      <c r="D448" s="8" t="s">
        <v>899</v>
      </c>
      <c r="E448" s="3" t="s">
        <v>40</v>
      </c>
      <c r="F448" s="3"/>
      <c r="G448" s="2">
        <v>2</v>
      </c>
      <c r="H448" s="2" t="s">
        <v>397</v>
      </c>
      <c r="I448" s="2">
        <v>4</v>
      </c>
      <c r="J448" s="2"/>
      <c r="K448" s="31">
        <v>14</v>
      </c>
      <c r="L448" s="31">
        <v>700</v>
      </c>
      <c r="M448" s="31">
        <f t="shared" si="64"/>
        <v>490</v>
      </c>
      <c r="N448" s="31">
        <f t="shared" si="65"/>
        <v>514.5</v>
      </c>
      <c r="O448" s="31">
        <f t="shared" si="66"/>
        <v>23667</v>
      </c>
      <c r="P448" s="31">
        <v>1</v>
      </c>
      <c r="Q448" s="31">
        <v>1</v>
      </c>
      <c r="R448" s="31">
        <f t="shared" si="60"/>
        <v>1035000</v>
      </c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  <c r="AG448" s="41"/>
      <c r="AH448" s="41"/>
      <c r="AI448" s="41"/>
      <c r="AJ448" s="41"/>
      <c r="AK448" s="41"/>
      <c r="AL448" s="41"/>
      <c r="AM448" s="41"/>
      <c r="AN448" s="41"/>
      <c r="AO448" s="41"/>
      <c r="AP448" s="41"/>
    </row>
    <row r="449" spans="1:42" s="40" customFormat="1" ht="21.75" customHeight="1">
      <c r="A449" s="29">
        <v>31</v>
      </c>
      <c r="B449" s="3" t="s">
        <v>80</v>
      </c>
      <c r="C449" s="5" t="s">
        <v>900</v>
      </c>
      <c r="D449" s="5" t="s">
        <v>901</v>
      </c>
      <c r="E449" s="3" t="s">
        <v>77</v>
      </c>
      <c r="F449" s="3"/>
      <c r="G449" s="2">
        <v>2</v>
      </c>
      <c r="H449" s="2" t="s">
        <v>395</v>
      </c>
      <c r="I449" s="2">
        <v>2</v>
      </c>
      <c r="J449" s="2"/>
      <c r="K449" s="31">
        <v>10</v>
      </c>
      <c r="L449" s="31">
        <v>700</v>
      </c>
      <c r="M449" s="31">
        <f t="shared" si="64"/>
        <v>350</v>
      </c>
      <c r="N449" s="31">
        <f t="shared" si="65"/>
        <v>367.5</v>
      </c>
      <c r="O449" s="31">
        <f t="shared" si="66"/>
        <v>16905</v>
      </c>
      <c r="P449" s="31">
        <v>1</v>
      </c>
      <c r="Q449" s="31">
        <v>1</v>
      </c>
      <c r="R449" s="31">
        <f t="shared" si="60"/>
        <v>1035000</v>
      </c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  <c r="AG449" s="41"/>
      <c r="AH449" s="41"/>
      <c r="AI449" s="41"/>
      <c r="AJ449" s="41"/>
      <c r="AK449" s="41"/>
      <c r="AL449" s="41"/>
      <c r="AM449" s="41"/>
      <c r="AN449" s="41"/>
      <c r="AO449" s="41"/>
      <c r="AP449" s="41"/>
    </row>
    <row r="450" spans="1:42" s="40" customFormat="1" ht="21.75" customHeight="1">
      <c r="A450" s="29">
        <v>32</v>
      </c>
      <c r="B450" s="3" t="s">
        <v>80</v>
      </c>
      <c r="C450" s="5" t="s">
        <v>902</v>
      </c>
      <c r="D450" s="5" t="s">
        <v>901</v>
      </c>
      <c r="E450" s="3" t="s">
        <v>77</v>
      </c>
      <c r="F450" s="3"/>
      <c r="G450" s="2">
        <v>2</v>
      </c>
      <c r="H450" s="2" t="s">
        <v>395</v>
      </c>
      <c r="I450" s="2">
        <v>2</v>
      </c>
      <c r="J450" s="2"/>
      <c r="K450" s="31">
        <v>18</v>
      </c>
      <c r="L450" s="31">
        <v>800</v>
      </c>
      <c r="M450" s="31">
        <f t="shared" si="64"/>
        <v>720</v>
      </c>
      <c r="N450" s="31">
        <f t="shared" si="65"/>
        <v>756</v>
      </c>
      <c r="O450" s="31">
        <f t="shared" si="66"/>
        <v>34776</v>
      </c>
      <c r="P450" s="31">
        <v>1</v>
      </c>
      <c r="Q450" s="31">
        <v>1</v>
      </c>
      <c r="R450" s="31">
        <f t="shared" si="60"/>
        <v>1035000</v>
      </c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F450" s="41"/>
      <c r="AG450" s="41"/>
      <c r="AH450" s="41"/>
      <c r="AI450" s="41"/>
      <c r="AJ450" s="41"/>
      <c r="AK450" s="41"/>
      <c r="AL450" s="41"/>
      <c r="AM450" s="41"/>
      <c r="AN450" s="41"/>
      <c r="AO450" s="41"/>
      <c r="AP450" s="41"/>
    </row>
    <row r="451" spans="1:42" s="40" customFormat="1" ht="21.75" customHeight="1">
      <c r="A451" s="29">
        <v>33</v>
      </c>
      <c r="B451" s="3" t="s">
        <v>80</v>
      </c>
      <c r="C451" s="5" t="s">
        <v>903</v>
      </c>
      <c r="D451" s="5" t="s">
        <v>901</v>
      </c>
      <c r="E451" s="3" t="s">
        <v>77</v>
      </c>
      <c r="F451" s="3"/>
      <c r="G451" s="2">
        <v>2</v>
      </c>
      <c r="H451" s="2" t="s">
        <v>395</v>
      </c>
      <c r="I451" s="2">
        <v>2</v>
      </c>
      <c r="J451" s="2"/>
      <c r="K451" s="31">
        <v>10</v>
      </c>
      <c r="L451" s="31">
        <v>700</v>
      </c>
      <c r="M451" s="31">
        <f t="shared" si="64"/>
        <v>350</v>
      </c>
      <c r="N451" s="31">
        <f t="shared" si="65"/>
        <v>367.5</v>
      </c>
      <c r="O451" s="31">
        <f t="shared" si="66"/>
        <v>16905</v>
      </c>
      <c r="P451" s="31">
        <v>1</v>
      </c>
      <c r="Q451" s="31">
        <v>1</v>
      </c>
      <c r="R451" s="31">
        <f t="shared" si="60"/>
        <v>1035000</v>
      </c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F451" s="41"/>
      <c r="AG451" s="41"/>
      <c r="AH451" s="41"/>
      <c r="AI451" s="41"/>
      <c r="AJ451" s="41"/>
      <c r="AK451" s="41"/>
      <c r="AL451" s="41"/>
      <c r="AM451" s="41"/>
      <c r="AN451" s="41"/>
      <c r="AO451" s="41"/>
      <c r="AP451" s="41"/>
    </row>
    <row r="452" spans="1:42" s="40" customFormat="1" ht="21.75" customHeight="1">
      <c r="A452" s="29">
        <v>34</v>
      </c>
      <c r="B452" s="3" t="s">
        <v>80</v>
      </c>
      <c r="C452" s="5" t="s">
        <v>904</v>
      </c>
      <c r="D452" s="5" t="s">
        <v>901</v>
      </c>
      <c r="E452" s="3" t="s">
        <v>77</v>
      </c>
      <c r="F452" s="3"/>
      <c r="G452" s="2">
        <v>2</v>
      </c>
      <c r="H452" s="2" t="s">
        <v>395</v>
      </c>
      <c r="I452" s="2">
        <v>2</v>
      </c>
      <c r="J452" s="2"/>
      <c r="K452" s="31">
        <v>10</v>
      </c>
      <c r="L452" s="31">
        <v>450</v>
      </c>
      <c r="M452" s="31">
        <f t="shared" si="64"/>
        <v>225</v>
      </c>
      <c r="N452" s="31">
        <f t="shared" si="65"/>
        <v>236.25</v>
      </c>
      <c r="O452" s="31">
        <f t="shared" si="66"/>
        <v>10867.5</v>
      </c>
      <c r="P452" s="31">
        <v>1</v>
      </c>
      <c r="Q452" s="31">
        <v>1</v>
      </c>
      <c r="R452" s="31">
        <f t="shared" si="60"/>
        <v>1035000</v>
      </c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F452" s="41"/>
      <c r="AG452" s="41"/>
      <c r="AH452" s="41"/>
      <c r="AI452" s="41"/>
      <c r="AJ452" s="41"/>
      <c r="AK452" s="41"/>
      <c r="AL452" s="41"/>
      <c r="AM452" s="41"/>
      <c r="AN452" s="41"/>
      <c r="AO452" s="41"/>
      <c r="AP452" s="41"/>
    </row>
    <row r="453" spans="1:42" s="40" customFormat="1" ht="21.75" customHeight="1">
      <c r="A453" s="29">
        <v>35</v>
      </c>
      <c r="B453" s="3" t="s">
        <v>80</v>
      </c>
      <c r="C453" s="5" t="s">
        <v>905</v>
      </c>
      <c r="D453" s="5" t="s">
        <v>901</v>
      </c>
      <c r="E453" s="3" t="s">
        <v>77</v>
      </c>
      <c r="F453" s="3"/>
      <c r="G453" s="2">
        <v>2</v>
      </c>
      <c r="H453" s="2" t="s">
        <v>395</v>
      </c>
      <c r="I453" s="2">
        <v>2</v>
      </c>
      <c r="J453" s="2"/>
      <c r="K453" s="31">
        <v>10</v>
      </c>
      <c r="L453" s="31">
        <v>450</v>
      </c>
      <c r="M453" s="31">
        <f t="shared" si="64"/>
        <v>225</v>
      </c>
      <c r="N453" s="31">
        <f t="shared" si="65"/>
        <v>236.25</v>
      </c>
      <c r="O453" s="31">
        <f t="shared" si="66"/>
        <v>10867.5</v>
      </c>
      <c r="P453" s="31">
        <v>1</v>
      </c>
      <c r="Q453" s="31">
        <v>1</v>
      </c>
      <c r="R453" s="31">
        <f t="shared" si="60"/>
        <v>1035000</v>
      </c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  <c r="AG453" s="41"/>
      <c r="AH453" s="41"/>
      <c r="AI453" s="41"/>
      <c r="AJ453" s="41"/>
      <c r="AK453" s="41"/>
      <c r="AL453" s="41"/>
      <c r="AM453" s="41"/>
      <c r="AN453" s="41"/>
      <c r="AO453" s="41"/>
      <c r="AP453" s="41"/>
    </row>
    <row r="454" spans="1:42" s="40" customFormat="1" ht="21.75" customHeight="1">
      <c r="A454" s="29">
        <v>36</v>
      </c>
      <c r="B454" s="3" t="s">
        <v>79</v>
      </c>
      <c r="C454" s="5" t="s">
        <v>906</v>
      </c>
      <c r="D454" s="8" t="s">
        <v>907</v>
      </c>
      <c r="E454" s="3" t="s">
        <v>44</v>
      </c>
      <c r="F454" s="3"/>
      <c r="G454" s="2">
        <v>1</v>
      </c>
      <c r="H454" s="2" t="s">
        <v>908</v>
      </c>
      <c r="I454" s="2"/>
      <c r="J454" s="2">
        <v>3</v>
      </c>
      <c r="K454" s="31">
        <v>9</v>
      </c>
      <c r="L454" s="31">
        <v>200</v>
      </c>
      <c r="M454" s="31">
        <f>K454*L454/5</f>
        <v>360</v>
      </c>
      <c r="N454" s="31">
        <f>M454*0.15*5.5</f>
        <v>297</v>
      </c>
      <c r="O454" s="31">
        <f>M454*6.6*5.5+N454*2</f>
        <v>13662</v>
      </c>
      <c r="P454" s="31">
        <v>1</v>
      </c>
      <c r="Q454" s="31">
        <v>1</v>
      </c>
      <c r="R454" s="31">
        <f t="shared" si="60"/>
        <v>1035000</v>
      </c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  <c r="AG454" s="41"/>
      <c r="AH454" s="41"/>
      <c r="AI454" s="41"/>
      <c r="AJ454" s="41"/>
      <c r="AK454" s="41"/>
      <c r="AL454" s="41"/>
      <c r="AM454" s="41"/>
      <c r="AN454" s="41"/>
      <c r="AO454" s="41"/>
      <c r="AP454" s="41"/>
    </row>
    <row r="455" spans="1:42" s="40" customFormat="1" ht="21.75" customHeight="1">
      <c r="A455" s="29">
        <v>37</v>
      </c>
      <c r="B455" s="3" t="s">
        <v>80</v>
      </c>
      <c r="C455" s="5" t="s">
        <v>909</v>
      </c>
      <c r="D455" s="8" t="s">
        <v>910</v>
      </c>
      <c r="E455" s="3" t="s">
        <v>45</v>
      </c>
      <c r="F455" s="3"/>
      <c r="G455" s="2">
        <v>1</v>
      </c>
      <c r="H455" s="2" t="s">
        <v>395</v>
      </c>
      <c r="I455" s="2">
        <v>2</v>
      </c>
      <c r="J455" s="2"/>
      <c r="K455" s="31">
        <v>9</v>
      </c>
      <c r="L455" s="31">
        <v>1000</v>
      </c>
      <c r="M455" s="31">
        <f aca="true" t="shared" si="67" ref="M455:M461">K455*L455*5/100</f>
        <v>450</v>
      </c>
      <c r="N455" s="31">
        <f>M455*0.15*7</f>
        <v>472.5</v>
      </c>
      <c r="O455" s="31">
        <f aca="true" t="shared" si="68" ref="O455:O462">M455*6.6*7+N455*2</f>
        <v>21735</v>
      </c>
      <c r="P455" s="31">
        <v>1</v>
      </c>
      <c r="Q455" s="31">
        <v>1</v>
      </c>
      <c r="R455" s="31">
        <f t="shared" si="60"/>
        <v>1035000</v>
      </c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  <c r="AG455" s="41"/>
      <c r="AH455" s="41"/>
      <c r="AI455" s="41"/>
      <c r="AJ455" s="41"/>
      <c r="AK455" s="41"/>
      <c r="AL455" s="41"/>
      <c r="AM455" s="41"/>
      <c r="AN455" s="41"/>
      <c r="AO455" s="41"/>
      <c r="AP455" s="41"/>
    </row>
    <row r="456" spans="1:42" s="40" customFormat="1" ht="21.75" customHeight="1">
      <c r="A456" s="29">
        <v>38</v>
      </c>
      <c r="B456" s="3" t="s">
        <v>80</v>
      </c>
      <c r="C456" s="5" t="s">
        <v>911</v>
      </c>
      <c r="D456" s="8" t="s">
        <v>912</v>
      </c>
      <c r="E456" s="3" t="s">
        <v>45</v>
      </c>
      <c r="F456" s="3"/>
      <c r="G456" s="2">
        <v>2</v>
      </c>
      <c r="H456" s="2" t="s">
        <v>397</v>
      </c>
      <c r="I456" s="2">
        <v>4</v>
      </c>
      <c r="J456" s="2"/>
      <c r="K456" s="31">
        <v>12</v>
      </c>
      <c r="L456" s="31">
        <v>900</v>
      </c>
      <c r="M456" s="31">
        <f t="shared" si="67"/>
        <v>540</v>
      </c>
      <c r="N456" s="31">
        <f aca="true" t="shared" si="69" ref="N456:N462">M456*0.15*7</f>
        <v>567</v>
      </c>
      <c r="O456" s="31">
        <f t="shared" si="68"/>
        <v>26082</v>
      </c>
      <c r="P456" s="31">
        <v>1</v>
      </c>
      <c r="Q456" s="31">
        <v>1</v>
      </c>
      <c r="R456" s="31">
        <f t="shared" si="60"/>
        <v>1035000</v>
      </c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  <c r="AG456" s="41"/>
      <c r="AH456" s="41"/>
      <c r="AI456" s="41"/>
      <c r="AJ456" s="41"/>
      <c r="AK456" s="41"/>
      <c r="AL456" s="41"/>
      <c r="AM456" s="41"/>
      <c r="AN456" s="41"/>
      <c r="AO456" s="41"/>
      <c r="AP456" s="41"/>
    </row>
    <row r="457" spans="1:42" s="40" customFormat="1" ht="21.75" customHeight="1">
      <c r="A457" s="29">
        <v>39</v>
      </c>
      <c r="B457" s="3" t="s">
        <v>80</v>
      </c>
      <c r="C457" s="5" t="s">
        <v>913</v>
      </c>
      <c r="D457" s="8" t="s">
        <v>912</v>
      </c>
      <c r="E457" s="3" t="s">
        <v>45</v>
      </c>
      <c r="F457" s="3"/>
      <c r="G457" s="2">
        <v>1</v>
      </c>
      <c r="H457" s="2" t="s">
        <v>395</v>
      </c>
      <c r="I457" s="2">
        <v>2</v>
      </c>
      <c r="J457" s="2"/>
      <c r="K457" s="31">
        <v>12</v>
      </c>
      <c r="L457" s="31">
        <v>1000</v>
      </c>
      <c r="M457" s="31">
        <f t="shared" si="67"/>
        <v>600</v>
      </c>
      <c r="N457" s="31">
        <f t="shared" si="69"/>
        <v>630</v>
      </c>
      <c r="O457" s="31">
        <f t="shared" si="68"/>
        <v>28980</v>
      </c>
      <c r="P457" s="31">
        <v>1</v>
      </c>
      <c r="Q457" s="31">
        <v>1</v>
      </c>
      <c r="R457" s="31">
        <f t="shared" si="60"/>
        <v>1035000</v>
      </c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  <c r="AG457" s="41"/>
      <c r="AH457" s="41"/>
      <c r="AI457" s="41"/>
      <c r="AJ457" s="41"/>
      <c r="AK457" s="41"/>
      <c r="AL457" s="41"/>
      <c r="AM457" s="41"/>
      <c r="AN457" s="41"/>
      <c r="AO457" s="41"/>
      <c r="AP457" s="41"/>
    </row>
    <row r="458" spans="1:42" s="40" customFormat="1" ht="21.75" customHeight="1">
      <c r="A458" s="29">
        <v>40</v>
      </c>
      <c r="B458" s="3" t="s">
        <v>80</v>
      </c>
      <c r="C458" s="5" t="s">
        <v>914</v>
      </c>
      <c r="D458" s="8" t="s">
        <v>912</v>
      </c>
      <c r="E458" s="3" t="s">
        <v>45</v>
      </c>
      <c r="F458" s="3"/>
      <c r="G458" s="2">
        <v>2</v>
      </c>
      <c r="H458" s="2" t="s">
        <v>397</v>
      </c>
      <c r="I458" s="2">
        <v>4</v>
      </c>
      <c r="J458" s="2"/>
      <c r="K458" s="31">
        <v>12</v>
      </c>
      <c r="L458" s="31">
        <v>900</v>
      </c>
      <c r="M458" s="31">
        <f t="shared" si="67"/>
        <v>540</v>
      </c>
      <c r="N458" s="31">
        <f t="shared" si="69"/>
        <v>567</v>
      </c>
      <c r="O458" s="31">
        <f t="shared" si="68"/>
        <v>26082</v>
      </c>
      <c r="P458" s="31">
        <v>1</v>
      </c>
      <c r="Q458" s="31">
        <v>1</v>
      </c>
      <c r="R458" s="31">
        <f t="shared" si="60"/>
        <v>1035000</v>
      </c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  <c r="AG458" s="41"/>
      <c r="AH458" s="41"/>
      <c r="AI458" s="41"/>
      <c r="AJ458" s="41"/>
      <c r="AK458" s="41"/>
      <c r="AL458" s="41"/>
      <c r="AM458" s="41"/>
      <c r="AN458" s="41"/>
      <c r="AO458" s="41"/>
      <c r="AP458" s="41"/>
    </row>
    <row r="459" spans="1:42" s="40" customFormat="1" ht="21.75" customHeight="1">
      <c r="A459" s="29">
        <v>41</v>
      </c>
      <c r="B459" s="3" t="s">
        <v>80</v>
      </c>
      <c r="C459" s="5" t="s">
        <v>915</v>
      </c>
      <c r="D459" s="8" t="s">
        <v>912</v>
      </c>
      <c r="E459" s="3" t="s">
        <v>45</v>
      </c>
      <c r="F459" s="3"/>
      <c r="G459" s="2">
        <v>2</v>
      </c>
      <c r="H459" s="2" t="s">
        <v>397</v>
      </c>
      <c r="I459" s="2">
        <v>4</v>
      </c>
      <c r="J459" s="2"/>
      <c r="K459" s="31">
        <v>14</v>
      </c>
      <c r="L459" s="31">
        <v>800</v>
      </c>
      <c r="M459" s="31">
        <f t="shared" si="67"/>
        <v>560</v>
      </c>
      <c r="N459" s="31">
        <f t="shared" si="69"/>
        <v>588</v>
      </c>
      <c r="O459" s="31">
        <f t="shared" si="68"/>
        <v>27048</v>
      </c>
      <c r="P459" s="31">
        <v>1</v>
      </c>
      <c r="Q459" s="31">
        <v>1</v>
      </c>
      <c r="R459" s="31">
        <f t="shared" si="60"/>
        <v>1035000</v>
      </c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  <c r="AG459" s="41"/>
      <c r="AH459" s="41"/>
      <c r="AI459" s="41"/>
      <c r="AJ459" s="41"/>
      <c r="AK459" s="41"/>
      <c r="AL459" s="41"/>
      <c r="AM459" s="41"/>
      <c r="AN459" s="41"/>
      <c r="AO459" s="41"/>
      <c r="AP459" s="41"/>
    </row>
    <row r="460" spans="1:42" s="40" customFormat="1" ht="21.75" customHeight="1">
      <c r="A460" s="29">
        <v>42</v>
      </c>
      <c r="B460" s="3" t="s">
        <v>80</v>
      </c>
      <c r="C460" s="5" t="s">
        <v>916</v>
      </c>
      <c r="D460" s="8" t="s">
        <v>910</v>
      </c>
      <c r="E460" s="3" t="s">
        <v>45</v>
      </c>
      <c r="F460" s="3"/>
      <c r="G460" s="2">
        <v>2</v>
      </c>
      <c r="H460" s="2" t="s">
        <v>397</v>
      </c>
      <c r="I460" s="2">
        <v>4</v>
      </c>
      <c r="J460" s="2"/>
      <c r="K460" s="31">
        <v>14</v>
      </c>
      <c r="L460" s="31">
        <v>800</v>
      </c>
      <c r="M460" s="31">
        <f t="shared" si="67"/>
        <v>560</v>
      </c>
      <c r="N460" s="31">
        <f t="shared" si="69"/>
        <v>588</v>
      </c>
      <c r="O460" s="31">
        <f t="shared" si="68"/>
        <v>27048</v>
      </c>
      <c r="P460" s="31">
        <v>1</v>
      </c>
      <c r="Q460" s="31">
        <v>1</v>
      </c>
      <c r="R460" s="31">
        <f t="shared" si="60"/>
        <v>1035000</v>
      </c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  <c r="AG460" s="41"/>
      <c r="AH460" s="41"/>
      <c r="AI460" s="41"/>
      <c r="AJ460" s="41"/>
      <c r="AK460" s="41"/>
      <c r="AL460" s="41"/>
      <c r="AM460" s="41"/>
      <c r="AN460" s="41"/>
      <c r="AO460" s="41"/>
      <c r="AP460" s="41"/>
    </row>
    <row r="461" spans="1:42" s="40" customFormat="1" ht="21.75" customHeight="1">
      <c r="A461" s="29">
        <v>43</v>
      </c>
      <c r="B461" s="3" t="s">
        <v>79</v>
      </c>
      <c r="C461" s="5" t="s">
        <v>917</v>
      </c>
      <c r="D461" s="8" t="s">
        <v>918</v>
      </c>
      <c r="E461" s="3" t="s">
        <v>77</v>
      </c>
      <c r="F461" s="3"/>
      <c r="G461" s="2">
        <v>1</v>
      </c>
      <c r="H461" s="2" t="s">
        <v>395</v>
      </c>
      <c r="I461" s="2">
        <v>2</v>
      </c>
      <c r="J461" s="2"/>
      <c r="K461" s="31">
        <v>8</v>
      </c>
      <c r="L461" s="31">
        <v>320</v>
      </c>
      <c r="M461" s="31">
        <f t="shared" si="67"/>
        <v>128</v>
      </c>
      <c r="N461" s="31">
        <f t="shared" si="69"/>
        <v>134.4</v>
      </c>
      <c r="O461" s="31">
        <f t="shared" si="68"/>
        <v>6182.4</v>
      </c>
      <c r="P461" s="31">
        <v>1</v>
      </c>
      <c r="Q461" s="31">
        <v>1</v>
      </c>
      <c r="R461" s="31">
        <f t="shared" si="60"/>
        <v>1035000</v>
      </c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  <c r="AG461" s="41"/>
      <c r="AH461" s="41"/>
      <c r="AI461" s="41"/>
      <c r="AJ461" s="41"/>
      <c r="AK461" s="41"/>
      <c r="AL461" s="41"/>
      <c r="AM461" s="41"/>
      <c r="AN461" s="41"/>
      <c r="AO461" s="41"/>
      <c r="AP461" s="41"/>
    </row>
    <row r="462" spans="1:42" s="40" customFormat="1" ht="21.75" customHeight="1">
      <c r="A462" s="29">
        <v>44</v>
      </c>
      <c r="B462" s="3" t="s">
        <v>83</v>
      </c>
      <c r="C462" s="5" t="s">
        <v>919</v>
      </c>
      <c r="D462" s="8" t="s">
        <v>920</v>
      </c>
      <c r="E462" s="3" t="s">
        <v>41</v>
      </c>
      <c r="F462" s="3"/>
      <c r="G462" s="2">
        <v>2</v>
      </c>
      <c r="H462" s="2" t="s">
        <v>397</v>
      </c>
      <c r="I462" s="2">
        <v>4</v>
      </c>
      <c r="J462" s="2"/>
      <c r="K462" s="31">
        <v>15</v>
      </c>
      <c r="L462" s="31">
        <v>1000</v>
      </c>
      <c r="M462" s="31">
        <f>K462*L462/5</f>
        <v>3000</v>
      </c>
      <c r="N462" s="31">
        <f t="shared" si="69"/>
        <v>3150</v>
      </c>
      <c r="O462" s="31">
        <f t="shared" si="68"/>
        <v>144900</v>
      </c>
      <c r="P462" s="31">
        <v>1</v>
      </c>
      <c r="Q462" s="31">
        <v>1</v>
      </c>
      <c r="R462" s="31">
        <f t="shared" si="60"/>
        <v>1035000</v>
      </c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  <c r="AG462" s="41"/>
      <c r="AH462" s="41"/>
      <c r="AI462" s="41"/>
      <c r="AJ462" s="41"/>
      <c r="AK462" s="41"/>
      <c r="AL462" s="41"/>
      <c r="AM462" s="41"/>
      <c r="AN462" s="41"/>
      <c r="AO462" s="41"/>
      <c r="AP462" s="41"/>
    </row>
    <row r="463" spans="1:42" s="40" customFormat="1" ht="21.75" customHeight="1">
      <c r="A463" s="29">
        <v>45</v>
      </c>
      <c r="B463" s="3" t="s">
        <v>79</v>
      </c>
      <c r="C463" s="5" t="s">
        <v>921</v>
      </c>
      <c r="D463" s="8" t="s">
        <v>922</v>
      </c>
      <c r="E463" s="3" t="s">
        <v>42</v>
      </c>
      <c r="F463" s="3"/>
      <c r="G463" s="2">
        <v>2</v>
      </c>
      <c r="H463" s="2" t="s">
        <v>407</v>
      </c>
      <c r="I463" s="2">
        <v>3</v>
      </c>
      <c r="J463" s="2"/>
      <c r="K463" s="31">
        <v>9</v>
      </c>
      <c r="L463" s="31">
        <v>350</v>
      </c>
      <c r="M463" s="31">
        <f>L463*K463/5+L463*K463*5/100</f>
        <v>787.5</v>
      </c>
      <c r="N463" s="31">
        <f>L463*K463/5*0.15*6+L463*K463*5/100*0.15*7</f>
        <v>732.375</v>
      </c>
      <c r="O463" s="31">
        <f>((L463*K463/5*6.7*6)+(L463*K463/5*6*0.15*2)+(L463*K463*5/100)+(L463*K463*0.15*7*2))</f>
        <v>33232.5</v>
      </c>
      <c r="P463" s="31">
        <v>1</v>
      </c>
      <c r="Q463" s="31">
        <v>1</v>
      </c>
      <c r="R463" s="31">
        <f t="shared" si="60"/>
        <v>1035000</v>
      </c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  <c r="AG463" s="41"/>
      <c r="AH463" s="41"/>
      <c r="AI463" s="41"/>
      <c r="AJ463" s="41"/>
      <c r="AK463" s="41"/>
      <c r="AL463" s="41"/>
      <c r="AM463" s="41"/>
      <c r="AN463" s="41"/>
      <c r="AO463" s="41"/>
      <c r="AP463" s="41"/>
    </row>
    <row r="464" spans="1:42" s="40" customFormat="1" ht="21.75" customHeight="1">
      <c r="A464" s="29">
        <v>46</v>
      </c>
      <c r="B464" s="3" t="s">
        <v>80</v>
      </c>
      <c r="C464" s="5" t="s">
        <v>30</v>
      </c>
      <c r="D464" s="5" t="s">
        <v>923</v>
      </c>
      <c r="E464" s="3" t="s">
        <v>37</v>
      </c>
      <c r="F464" s="3"/>
      <c r="G464" s="2">
        <v>2</v>
      </c>
      <c r="H464" s="2" t="s">
        <v>395</v>
      </c>
      <c r="I464" s="2">
        <v>2</v>
      </c>
      <c r="J464" s="2"/>
      <c r="K464" s="31">
        <v>12</v>
      </c>
      <c r="L464" s="31">
        <v>700</v>
      </c>
      <c r="M464" s="31">
        <f>K464*L464/5</f>
        <v>1680</v>
      </c>
      <c r="N464" s="31">
        <f>M464*0.15*5.5</f>
        <v>1386</v>
      </c>
      <c r="O464" s="31">
        <f>M464*6.6*5.5+N464*2</f>
        <v>63756</v>
      </c>
      <c r="P464" s="31">
        <v>1</v>
      </c>
      <c r="Q464" s="31">
        <v>1</v>
      </c>
      <c r="R464" s="31">
        <f t="shared" si="60"/>
        <v>1035000</v>
      </c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  <c r="AG464" s="41"/>
      <c r="AH464" s="41"/>
      <c r="AI464" s="41"/>
      <c r="AJ464" s="41"/>
      <c r="AK464" s="41"/>
      <c r="AL464" s="41"/>
      <c r="AM464" s="41"/>
      <c r="AN464" s="41"/>
      <c r="AO464" s="41"/>
      <c r="AP464" s="41"/>
    </row>
    <row r="465" spans="1:42" s="40" customFormat="1" ht="21.75" customHeight="1">
      <c r="A465" s="29">
        <v>47</v>
      </c>
      <c r="B465" s="3" t="s">
        <v>80</v>
      </c>
      <c r="C465" s="5" t="s">
        <v>924</v>
      </c>
      <c r="D465" s="5" t="s">
        <v>923</v>
      </c>
      <c r="E465" s="3" t="s">
        <v>37</v>
      </c>
      <c r="F465" s="3"/>
      <c r="G465" s="2">
        <v>2</v>
      </c>
      <c r="H465" s="2" t="s">
        <v>395</v>
      </c>
      <c r="I465" s="2">
        <v>2</v>
      </c>
      <c r="J465" s="2"/>
      <c r="K465" s="31">
        <v>9</v>
      </c>
      <c r="L465" s="31">
        <v>500</v>
      </c>
      <c r="M465" s="31">
        <f>K465*L465*5/100</f>
        <v>225</v>
      </c>
      <c r="N465" s="31">
        <f>M465*0.15*7</f>
        <v>236.25</v>
      </c>
      <c r="O465" s="31">
        <f>M465*6.6*7+N465*2</f>
        <v>10867.5</v>
      </c>
      <c r="P465" s="31">
        <v>1</v>
      </c>
      <c r="Q465" s="31">
        <v>1</v>
      </c>
      <c r="R465" s="31">
        <f t="shared" si="60"/>
        <v>1035000</v>
      </c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  <c r="AG465" s="41"/>
      <c r="AH465" s="41"/>
      <c r="AI465" s="41"/>
      <c r="AJ465" s="41"/>
      <c r="AK465" s="41"/>
      <c r="AL465" s="41"/>
      <c r="AM465" s="41"/>
      <c r="AN465" s="41"/>
      <c r="AO465" s="41"/>
      <c r="AP465" s="41"/>
    </row>
    <row r="466" spans="1:42" s="40" customFormat="1" ht="21.75" customHeight="1">
      <c r="A466" s="29">
        <v>48</v>
      </c>
      <c r="B466" s="3" t="s">
        <v>80</v>
      </c>
      <c r="C466" s="5" t="s">
        <v>925</v>
      </c>
      <c r="D466" s="5" t="s">
        <v>923</v>
      </c>
      <c r="E466" s="3" t="s">
        <v>37</v>
      </c>
      <c r="F466" s="3"/>
      <c r="G466" s="2">
        <v>2</v>
      </c>
      <c r="H466" s="2" t="s">
        <v>395</v>
      </c>
      <c r="I466" s="2">
        <v>2</v>
      </c>
      <c r="J466" s="2"/>
      <c r="K466" s="31">
        <v>9</v>
      </c>
      <c r="L466" s="31">
        <v>500</v>
      </c>
      <c r="M466" s="31">
        <f>K466*L466*5/100</f>
        <v>225</v>
      </c>
      <c r="N466" s="31">
        <f>M466*0.15*7</f>
        <v>236.25</v>
      </c>
      <c r="O466" s="31">
        <f>M466*6.6*7+N466*2</f>
        <v>10867.5</v>
      </c>
      <c r="P466" s="31">
        <v>1</v>
      </c>
      <c r="Q466" s="31">
        <v>1</v>
      </c>
      <c r="R466" s="31">
        <f t="shared" si="60"/>
        <v>1035000</v>
      </c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  <c r="AG466" s="41"/>
      <c r="AH466" s="41"/>
      <c r="AI466" s="41"/>
      <c r="AJ466" s="41"/>
      <c r="AK466" s="41"/>
      <c r="AL466" s="41"/>
      <c r="AM466" s="41"/>
      <c r="AN466" s="41"/>
      <c r="AO466" s="41"/>
      <c r="AP466" s="41"/>
    </row>
    <row r="467" spans="1:42" s="40" customFormat="1" ht="21.75" customHeight="1">
      <c r="A467" s="29">
        <v>49</v>
      </c>
      <c r="B467" s="3" t="s">
        <v>80</v>
      </c>
      <c r="C467" s="5" t="s">
        <v>926</v>
      </c>
      <c r="D467" s="5" t="s">
        <v>923</v>
      </c>
      <c r="E467" s="3" t="s">
        <v>37</v>
      </c>
      <c r="F467" s="3"/>
      <c r="G467" s="2">
        <v>2</v>
      </c>
      <c r="H467" s="2" t="s">
        <v>395</v>
      </c>
      <c r="I467" s="2">
        <v>2</v>
      </c>
      <c r="J467" s="2"/>
      <c r="K467" s="31">
        <v>9</v>
      </c>
      <c r="L467" s="31">
        <v>500</v>
      </c>
      <c r="M467" s="31">
        <f>K467*L467*5/100</f>
        <v>225</v>
      </c>
      <c r="N467" s="31">
        <f>M467*0.15*7</f>
        <v>236.25</v>
      </c>
      <c r="O467" s="31">
        <f>M467*6.6*7+N467*2</f>
        <v>10867.5</v>
      </c>
      <c r="P467" s="31">
        <v>1</v>
      </c>
      <c r="Q467" s="31">
        <v>1</v>
      </c>
      <c r="R467" s="31">
        <f t="shared" si="60"/>
        <v>1035000</v>
      </c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  <c r="AG467" s="41"/>
      <c r="AH467" s="41"/>
      <c r="AI467" s="41"/>
      <c r="AJ467" s="41"/>
      <c r="AK467" s="41"/>
      <c r="AL467" s="41"/>
      <c r="AM467" s="41"/>
      <c r="AN467" s="41"/>
      <c r="AO467" s="41"/>
      <c r="AP467" s="41"/>
    </row>
    <row r="468" spans="1:42" s="40" customFormat="1" ht="21.75" customHeight="1">
      <c r="A468" s="29">
        <v>50</v>
      </c>
      <c r="B468" s="3" t="s">
        <v>80</v>
      </c>
      <c r="C468" s="5" t="s">
        <v>927</v>
      </c>
      <c r="D468" s="5" t="s">
        <v>923</v>
      </c>
      <c r="E468" s="3" t="s">
        <v>37</v>
      </c>
      <c r="F468" s="3"/>
      <c r="G468" s="2">
        <v>2</v>
      </c>
      <c r="H468" s="2" t="s">
        <v>395</v>
      </c>
      <c r="I468" s="2">
        <v>2</v>
      </c>
      <c r="J468" s="2"/>
      <c r="K468" s="31">
        <v>9</v>
      </c>
      <c r="L468" s="31">
        <v>500</v>
      </c>
      <c r="M468" s="31">
        <f>K468*L468*5/100</f>
        <v>225</v>
      </c>
      <c r="N468" s="31">
        <f>M468*0.15*7</f>
        <v>236.25</v>
      </c>
      <c r="O468" s="31">
        <f>M468*6.6*7+N468*2</f>
        <v>10867.5</v>
      </c>
      <c r="P468" s="31">
        <v>1</v>
      </c>
      <c r="Q468" s="31">
        <v>1</v>
      </c>
      <c r="R468" s="31">
        <f t="shared" si="60"/>
        <v>1035000</v>
      </c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  <c r="AG468" s="41"/>
      <c r="AH468" s="41"/>
      <c r="AI468" s="41"/>
      <c r="AJ468" s="41"/>
      <c r="AK468" s="41"/>
      <c r="AL468" s="41"/>
      <c r="AM468" s="41"/>
      <c r="AN468" s="41"/>
      <c r="AO468" s="41"/>
      <c r="AP468" s="41"/>
    </row>
    <row r="469" spans="1:42" s="40" customFormat="1" ht="21.75" customHeight="1">
      <c r="A469" s="29">
        <v>51</v>
      </c>
      <c r="B469" s="3" t="s">
        <v>79</v>
      </c>
      <c r="C469" s="5" t="s">
        <v>928</v>
      </c>
      <c r="D469" s="8" t="s">
        <v>929</v>
      </c>
      <c r="E469" s="3" t="s">
        <v>42</v>
      </c>
      <c r="F469" s="3"/>
      <c r="G469" s="2">
        <v>2</v>
      </c>
      <c r="H469" s="2" t="s">
        <v>397</v>
      </c>
      <c r="I469" s="2">
        <v>4</v>
      </c>
      <c r="J469" s="2"/>
      <c r="K469" s="31">
        <v>10</v>
      </c>
      <c r="L469" s="31">
        <v>175</v>
      </c>
      <c r="M469" s="31">
        <f>K469*L469*5/100</f>
        <v>87.5</v>
      </c>
      <c r="N469" s="31">
        <f>M469*0.15*7</f>
        <v>91.875</v>
      </c>
      <c r="O469" s="31">
        <f>M469*6.6*7+N469*2</f>
        <v>4226.25</v>
      </c>
      <c r="P469" s="31">
        <v>1</v>
      </c>
      <c r="Q469" s="31">
        <v>1</v>
      </c>
      <c r="R469" s="31">
        <f t="shared" si="60"/>
        <v>1035000</v>
      </c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  <c r="AG469" s="41"/>
      <c r="AH469" s="41"/>
      <c r="AI469" s="41"/>
      <c r="AJ469" s="41"/>
      <c r="AK469" s="41"/>
      <c r="AL469" s="41"/>
      <c r="AM469" s="41"/>
      <c r="AN469" s="41"/>
      <c r="AO469" s="41"/>
      <c r="AP469" s="41"/>
    </row>
    <row r="470" spans="1:42" s="40" customFormat="1" ht="21.75" customHeight="1">
      <c r="A470" s="29">
        <v>52</v>
      </c>
      <c r="B470" s="3" t="s">
        <v>79</v>
      </c>
      <c r="C470" s="5" t="s">
        <v>930</v>
      </c>
      <c r="D470" s="5" t="s">
        <v>64</v>
      </c>
      <c r="E470" s="3" t="s">
        <v>43</v>
      </c>
      <c r="F470" s="3"/>
      <c r="G470" s="2">
        <v>1</v>
      </c>
      <c r="H470" s="2" t="s">
        <v>395</v>
      </c>
      <c r="I470" s="2">
        <v>2</v>
      </c>
      <c r="J470" s="2"/>
      <c r="K470" s="31">
        <v>6</v>
      </c>
      <c r="L470" s="31">
        <v>900</v>
      </c>
      <c r="M470" s="31">
        <f>K470*L470/5</f>
        <v>1080</v>
      </c>
      <c r="N470" s="31">
        <f>M470*0.15*5.5</f>
        <v>891</v>
      </c>
      <c r="O470" s="31">
        <f>M470*6.6*5.5+N470*2</f>
        <v>40986</v>
      </c>
      <c r="P470" s="31">
        <v>1</v>
      </c>
      <c r="Q470" s="31">
        <v>1</v>
      </c>
      <c r="R470" s="31">
        <f t="shared" si="60"/>
        <v>1035000</v>
      </c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  <c r="AG470" s="41"/>
      <c r="AH470" s="41"/>
      <c r="AI470" s="41"/>
      <c r="AJ470" s="41"/>
      <c r="AK470" s="41"/>
      <c r="AL470" s="41"/>
      <c r="AM470" s="41"/>
      <c r="AN470" s="41"/>
      <c r="AO470" s="41"/>
      <c r="AP470" s="41"/>
    </row>
    <row r="471" spans="1:42" s="40" customFormat="1" ht="21.75" customHeight="1">
      <c r="A471" s="29">
        <v>53</v>
      </c>
      <c r="B471" s="3" t="s">
        <v>79</v>
      </c>
      <c r="C471" s="5" t="s">
        <v>931</v>
      </c>
      <c r="D471" s="8" t="s">
        <v>65</v>
      </c>
      <c r="E471" s="3" t="s">
        <v>41</v>
      </c>
      <c r="F471" s="3"/>
      <c r="G471" s="2">
        <v>2</v>
      </c>
      <c r="H471" s="2" t="s">
        <v>395</v>
      </c>
      <c r="I471" s="2">
        <v>2</v>
      </c>
      <c r="J471" s="2"/>
      <c r="K471" s="31">
        <v>8</v>
      </c>
      <c r="L471" s="31">
        <v>800</v>
      </c>
      <c r="M471" s="31">
        <f>K471*L471/5</f>
        <v>1280</v>
      </c>
      <c r="N471" s="31">
        <f>M471*0.15*5.5</f>
        <v>1056</v>
      </c>
      <c r="O471" s="31">
        <f>M471*6.6*5.5+N471*2</f>
        <v>48576</v>
      </c>
      <c r="P471" s="31">
        <v>1</v>
      </c>
      <c r="Q471" s="31">
        <v>1</v>
      </c>
      <c r="R471" s="31">
        <f t="shared" si="60"/>
        <v>1035000</v>
      </c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  <c r="AJ471" s="41"/>
      <c r="AK471" s="41"/>
      <c r="AL471" s="41"/>
      <c r="AM471" s="41"/>
      <c r="AN471" s="41"/>
      <c r="AO471" s="41"/>
      <c r="AP471" s="41"/>
    </row>
    <row r="472" spans="1:42" s="40" customFormat="1" ht="21.75" customHeight="1">
      <c r="A472" s="29">
        <v>54</v>
      </c>
      <c r="B472" s="3" t="s">
        <v>83</v>
      </c>
      <c r="C472" s="5" t="s">
        <v>8</v>
      </c>
      <c r="D472" s="8" t="s">
        <v>865</v>
      </c>
      <c r="E472" s="3" t="s">
        <v>40</v>
      </c>
      <c r="F472" s="3"/>
      <c r="G472" s="2">
        <v>4</v>
      </c>
      <c r="H472" s="2" t="s">
        <v>395</v>
      </c>
      <c r="I472" s="2">
        <v>2</v>
      </c>
      <c r="J472" s="2"/>
      <c r="K472" s="31">
        <v>19</v>
      </c>
      <c r="L472" s="31">
        <v>1200</v>
      </c>
      <c r="M472" s="31">
        <f>K472*L472/5</f>
        <v>4560</v>
      </c>
      <c r="N472" s="31">
        <f>M472*0.15*5.5</f>
        <v>3762</v>
      </c>
      <c r="O472" s="31">
        <f>M472*6.6*5.5+N472*2</f>
        <v>173052</v>
      </c>
      <c r="P472" s="31">
        <v>1</v>
      </c>
      <c r="Q472" s="31">
        <v>1</v>
      </c>
      <c r="R472" s="31">
        <f t="shared" si="60"/>
        <v>1035000</v>
      </c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  <c r="AG472" s="41"/>
      <c r="AH472" s="41"/>
      <c r="AI472" s="41"/>
      <c r="AJ472" s="41"/>
      <c r="AK472" s="41"/>
      <c r="AL472" s="41"/>
      <c r="AM472" s="41"/>
      <c r="AN472" s="41"/>
      <c r="AO472" s="41"/>
      <c r="AP472" s="41"/>
    </row>
    <row r="473" spans="1:42" s="40" customFormat="1" ht="21.75" customHeight="1">
      <c r="A473" s="29">
        <v>55</v>
      </c>
      <c r="B473" s="3" t="s">
        <v>80</v>
      </c>
      <c r="C473" s="5" t="s">
        <v>932</v>
      </c>
      <c r="D473" s="5" t="s">
        <v>281</v>
      </c>
      <c r="E473" s="3" t="s">
        <v>40</v>
      </c>
      <c r="F473" s="3"/>
      <c r="G473" s="2">
        <v>2</v>
      </c>
      <c r="H473" s="2" t="s">
        <v>397</v>
      </c>
      <c r="I473" s="2">
        <v>4</v>
      </c>
      <c r="J473" s="2"/>
      <c r="K473" s="31">
        <v>10</v>
      </c>
      <c r="L473" s="31">
        <v>800</v>
      </c>
      <c r="M473" s="31">
        <f>(6*L473/5)+(13*L473*5/100)</f>
        <v>1480</v>
      </c>
      <c r="N473" s="31">
        <f>(6*L473/5*0.15*5.5)+(13*L473*5/100*0.15*7)</f>
        <v>1338</v>
      </c>
      <c r="O473" s="31">
        <f>((L473*6/5*6.6*5.5)+(L473*6/5*5.5*0.15*2))+((L473*13*5/100*6.6*7)+(L473*13*5/100*0.15*7*2))</f>
        <v>61548</v>
      </c>
      <c r="P473" s="31">
        <v>1</v>
      </c>
      <c r="Q473" s="31">
        <v>1</v>
      </c>
      <c r="R473" s="31">
        <f t="shared" si="60"/>
        <v>1035000</v>
      </c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  <c r="AG473" s="41"/>
      <c r="AH473" s="41"/>
      <c r="AI473" s="41"/>
      <c r="AJ473" s="41"/>
      <c r="AK473" s="41"/>
      <c r="AL473" s="41"/>
      <c r="AM473" s="41"/>
      <c r="AN473" s="41"/>
      <c r="AO473" s="41"/>
      <c r="AP473" s="41"/>
    </row>
    <row r="474" spans="1:42" s="40" customFormat="1" ht="21.75" customHeight="1">
      <c r="A474" s="29">
        <v>56</v>
      </c>
      <c r="B474" s="3" t="s">
        <v>80</v>
      </c>
      <c r="C474" s="5" t="s">
        <v>933</v>
      </c>
      <c r="D474" s="8" t="s">
        <v>934</v>
      </c>
      <c r="E474" s="3" t="s">
        <v>77</v>
      </c>
      <c r="F474" s="3"/>
      <c r="G474" s="2">
        <v>2</v>
      </c>
      <c r="H474" s="2" t="s">
        <v>863</v>
      </c>
      <c r="I474" s="2"/>
      <c r="J474" s="2">
        <v>4</v>
      </c>
      <c r="K474" s="31">
        <v>14</v>
      </c>
      <c r="L474" s="31">
        <v>1000</v>
      </c>
      <c r="M474" s="31">
        <f aca="true" t="shared" si="70" ref="M474:M502">K474*L474*5/100</f>
        <v>700</v>
      </c>
      <c r="N474" s="31">
        <f>M474*0.15*7</f>
        <v>735</v>
      </c>
      <c r="O474" s="31">
        <f aca="true" t="shared" si="71" ref="O474:O502">M474*6.6*7+N474*2</f>
        <v>33810</v>
      </c>
      <c r="P474" s="31">
        <v>1</v>
      </c>
      <c r="Q474" s="31">
        <v>1</v>
      </c>
      <c r="R474" s="31">
        <f t="shared" si="60"/>
        <v>1035000</v>
      </c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  <c r="AG474" s="41"/>
      <c r="AH474" s="41"/>
      <c r="AI474" s="41"/>
      <c r="AJ474" s="41"/>
      <c r="AK474" s="41"/>
      <c r="AL474" s="41"/>
      <c r="AM474" s="41"/>
      <c r="AN474" s="41"/>
      <c r="AO474" s="41"/>
      <c r="AP474" s="41"/>
    </row>
    <row r="475" spans="1:42" s="40" customFormat="1" ht="21.75" customHeight="1">
      <c r="A475" s="29">
        <v>57</v>
      </c>
      <c r="B475" s="3" t="s">
        <v>80</v>
      </c>
      <c r="C475" s="5" t="s">
        <v>935</v>
      </c>
      <c r="D475" s="8" t="s">
        <v>934</v>
      </c>
      <c r="E475" s="3" t="s">
        <v>77</v>
      </c>
      <c r="F475" s="3"/>
      <c r="G475" s="2">
        <v>2</v>
      </c>
      <c r="H475" s="2" t="s">
        <v>863</v>
      </c>
      <c r="I475" s="2"/>
      <c r="J475" s="2">
        <v>4</v>
      </c>
      <c r="K475" s="31">
        <v>14</v>
      </c>
      <c r="L475" s="31">
        <v>1000</v>
      </c>
      <c r="M475" s="31">
        <f t="shared" si="70"/>
        <v>700</v>
      </c>
      <c r="N475" s="31">
        <f aca="true" t="shared" si="72" ref="N475:N502">M475*0.15*7</f>
        <v>735</v>
      </c>
      <c r="O475" s="31">
        <f t="shared" si="71"/>
        <v>33810</v>
      </c>
      <c r="P475" s="31">
        <v>1</v>
      </c>
      <c r="Q475" s="31">
        <v>1</v>
      </c>
      <c r="R475" s="31">
        <f t="shared" si="60"/>
        <v>1035000</v>
      </c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  <c r="AG475" s="41"/>
      <c r="AH475" s="41"/>
      <c r="AI475" s="41"/>
      <c r="AJ475" s="41"/>
      <c r="AK475" s="41"/>
      <c r="AL475" s="41"/>
      <c r="AM475" s="41"/>
      <c r="AN475" s="41"/>
      <c r="AO475" s="41"/>
      <c r="AP475" s="41"/>
    </row>
    <row r="476" spans="1:42" s="40" customFormat="1" ht="21.75" customHeight="1">
      <c r="A476" s="29">
        <v>58</v>
      </c>
      <c r="B476" s="3" t="s">
        <v>80</v>
      </c>
      <c r="C476" s="5" t="s">
        <v>936</v>
      </c>
      <c r="D476" s="8" t="s">
        <v>934</v>
      </c>
      <c r="E476" s="3" t="s">
        <v>77</v>
      </c>
      <c r="F476" s="3"/>
      <c r="G476" s="2">
        <v>2</v>
      </c>
      <c r="H476" s="2" t="s">
        <v>863</v>
      </c>
      <c r="I476" s="2"/>
      <c r="J476" s="2">
        <v>4</v>
      </c>
      <c r="K476" s="31">
        <v>12</v>
      </c>
      <c r="L476" s="31">
        <v>1000</v>
      </c>
      <c r="M476" s="31">
        <f t="shared" si="70"/>
        <v>600</v>
      </c>
      <c r="N476" s="31">
        <f t="shared" si="72"/>
        <v>630</v>
      </c>
      <c r="O476" s="31">
        <f t="shared" si="71"/>
        <v>28980</v>
      </c>
      <c r="P476" s="31">
        <v>1</v>
      </c>
      <c r="Q476" s="31">
        <v>1</v>
      </c>
      <c r="R476" s="31">
        <f t="shared" si="60"/>
        <v>1035000</v>
      </c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  <c r="AG476" s="41"/>
      <c r="AH476" s="41"/>
      <c r="AI476" s="41"/>
      <c r="AJ476" s="41"/>
      <c r="AK476" s="41"/>
      <c r="AL476" s="41"/>
      <c r="AM476" s="41"/>
      <c r="AN476" s="41"/>
      <c r="AO476" s="41"/>
      <c r="AP476" s="41"/>
    </row>
    <row r="477" spans="1:42" s="40" customFormat="1" ht="21.75" customHeight="1">
      <c r="A477" s="29">
        <v>59</v>
      </c>
      <c r="B477" s="3" t="s">
        <v>80</v>
      </c>
      <c r="C477" s="5" t="s">
        <v>937</v>
      </c>
      <c r="D477" s="8" t="s">
        <v>934</v>
      </c>
      <c r="E477" s="3" t="s">
        <v>77</v>
      </c>
      <c r="F477" s="3"/>
      <c r="G477" s="2">
        <v>2</v>
      </c>
      <c r="H477" s="2" t="s">
        <v>863</v>
      </c>
      <c r="I477" s="2"/>
      <c r="J477" s="2">
        <v>4</v>
      </c>
      <c r="K477" s="31">
        <v>12</v>
      </c>
      <c r="L477" s="31">
        <v>1000</v>
      </c>
      <c r="M477" s="31">
        <f t="shared" si="70"/>
        <v>600</v>
      </c>
      <c r="N477" s="31">
        <f t="shared" si="72"/>
        <v>630</v>
      </c>
      <c r="O477" s="31">
        <f t="shared" si="71"/>
        <v>28980</v>
      </c>
      <c r="P477" s="31">
        <v>1</v>
      </c>
      <c r="Q477" s="31">
        <v>1</v>
      </c>
      <c r="R477" s="31">
        <f t="shared" si="60"/>
        <v>1035000</v>
      </c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  <c r="AG477" s="41"/>
      <c r="AH477" s="41"/>
      <c r="AI477" s="41"/>
      <c r="AJ477" s="41"/>
      <c r="AK477" s="41"/>
      <c r="AL477" s="41"/>
      <c r="AM477" s="41"/>
      <c r="AN477" s="41"/>
      <c r="AO477" s="41"/>
      <c r="AP477" s="41"/>
    </row>
    <row r="478" spans="1:42" s="40" customFormat="1" ht="21.75" customHeight="1">
      <c r="A478" s="29">
        <v>60</v>
      </c>
      <c r="B478" s="3" t="s">
        <v>80</v>
      </c>
      <c r="C478" s="5" t="s">
        <v>938</v>
      </c>
      <c r="D478" s="8" t="s">
        <v>934</v>
      </c>
      <c r="E478" s="3" t="s">
        <v>77</v>
      </c>
      <c r="F478" s="3"/>
      <c r="G478" s="2">
        <v>2</v>
      </c>
      <c r="H478" s="2" t="s">
        <v>397</v>
      </c>
      <c r="I478" s="2">
        <v>4</v>
      </c>
      <c r="J478" s="2"/>
      <c r="K478" s="31">
        <v>12</v>
      </c>
      <c r="L478" s="31">
        <v>1000</v>
      </c>
      <c r="M478" s="31">
        <f t="shared" si="70"/>
        <v>600</v>
      </c>
      <c r="N478" s="31">
        <f t="shared" si="72"/>
        <v>630</v>
      </c>
      <c r="O478" s="31">
        <f t="shared" si="71"/>
        <v>28980</v>
      </c>
      <c r="P478" s="31">
        <v>1</v>
      </c>
      <c r="Q478" s="31">
        <v>1</v>
      </c>
      <c r="R478" s="31">
        <f t="shared" si="60"/>
        <v>1035000</v>
      </c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  <c r="AG478" s="41"/>
      <c r="AH478" s="41"/>
      <c r="AI478" s="41"/>
      <c r="AJ478" s="41"/>
      <c r="AK478" s="41"/>
      <c r="AL478" s="41"/>
      <c r="AM478" s="41"/>
      <c r="AN478" s="41"/>
      <c r="AO478" s="41"/>
      <c r="AP478" s="41"/>
    </row>
    <row r="479" spans="1:42" s="40" customFormat="1" ht="21.75" customHeight="1">
      <c r="A479" s="29">
        <v>61</v>
      </c>
      <c r="B479" s="3" t="s">
        <v>80</v>
      </c>
      <c r="C479" s="5" t="s">
        <v>939</v>
      </c>
      <c r="D479" s="8" t="s">
        <v>934</v>
      </c>
      <c r="E479" s="3" t="s">
        <v>77</v>
      </c>
      <c r="F479" s="3"/>
      <c r="G479" s="2">
        <v>2</v>
      </c>
      <c r="H479" s="2" t="s">
        <v>397</v>
      </c>
      <c r="I479" s="2">
        <v>4</v>
      </c>
      <c r="J479" s="2"/>
      <c r="K479" s="31">
        <v>12</v>
      </c>
      <c r="L479" s="31">
        <v>1000</v>
      </c>
      <c r="M479" s="31">
        <f t="shared" si="70"/>
        <v>600</v>
      </c>
      <c r="N479" s="31">
        <f t="shared" si="72"/>
        <v>630</v>
      </c>
      <c r="O479" s="31">
        <f t="shared" si="71"/>
        <v>28980</v>
      </c>
      <c r="P479" s="31">
        <v>1</v>
      </c>
      <c r="Q479" s="31">
        <v>1</v>
      </c>
      <c r="R479" s="31">
        <f t="shared" si="60"/>
        <v>1035000</v>
      </c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  <c r="AG479" s="41"/>
      <c r="AH479" s="41"/>
      <c r="AI479" s="41"/>
      <c r="AJ479" s="41"/>
      <c r="AK479" s="41"/>
      <c r="AL479" s="41"/>
      <c r="AM479" s="41"/>
      <c r="AN479" s="41"/>
      <c r="AO479" s="41"/>
      <c r="AP479" s="41"/>
    </row>
    <row r="480" spans="1:42" s="40" customFormat="1" ht="21.75" customHeight="1">
      <c r="A480" s="29">
        <v>62</v>
      </c>
      <c r="B480" s="3" t="s">
        <v>80</v>
      </c>
      <c r="C480" s="5" t="s">
        <v>940</v>
      </c>
      <c r="D480" s="8" t="s">
        <v>934</v>
      </c>
      <c r="E480" s="3" t="s">
        <v>77</v>
      </c>
      <c r="F480" s="3"/>
      <c r="G480" s="2">
        <v>2</v>
      </c>
      <c r="H480" s="2" t="s">
        <v>863</v>
      </c>
      <c r="I480" s="2"/>
      <c r="J480" s="2">
        <v>4</v>
      </c>
      <c r="K480" s="31">
        <v>12</v>
      </c>
      <c r="L480" s="31">
        <v>1000</v>
      </c>
      <c r="M480" s="31">
        <f t="shared" si="70"/>
        <v>600</v>
      </c>
      <c r="N480" s="31">
        <f t="shared" si="72"/>
        <v>630</v>
      </c>
      <c r="O480" s="31">
        <f t="shared" si="71"/>
        <v>28980</v>
      </c>
      <c r="P480" s="31">
        <v>1</v>
      </c>
      <c r="Q480" s="31">
        <v>1</v>
      </c>
      <c r="R480" s="31">
        <f t="shared" si="60"/>
        <v>1035000</v>
      </c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  <c r="AG480" s="41"/>
      <c r="AH480" s="41"/>
      <c r="AI480" s="41"/>
      <c r="AJ480" s="41"/>
      <c r="AK480" s="41"/>
      <c r="AL480" s="41"/>
      <c r="AM480" s="41"/>
      <c r="AN480" s="41"/>
      <c r="AO480" s="41"/>
      <c r="AP480" s="41"/>
    </row>
    <row r="481" spans="1:42" s="40" customFormat="1" ht="21.75" customHeight="1">
      <c r="A481" s="29">
        <v>63</v>
      </c>
      <c r="B481" s="3" t="s">
        <v>80</v>
      </c>
      <c r="C481" s="5" t="s">
        <v>941</v>
      </c>
      <c r="D481" s="8" t="s">
        <v>934</v>
      </c>
      <c r="E481" s="3" t="s">
        <v>77</v>
      </c>
      <c r="F481" s="3"/>
      <c r="G481" s="2">
        <v>2</v>
      </c>
      <c r="H481" s="2" t="s">
        <v>863</v>
      </c>
      <c r="I481" s="2"/>
      <c r="J481" s="2">
        <v>4</v>
      </c>
      <c r="K481" s="31">
        <v>14</v>
      </c>
      <c r="L481" s="31">
        <v>1000</v>
      </c>
      <c r="M481" s="31">
        <f t="shared" si="70"/>
        <v>700</v>
      </c>
      <c r="N481" s="31">
        <f t="shared" si="72"/>
        <v>735</v>
      </c>
      <c r="O481" s="31">
        <f t="shared" si="71"/>
        <v>33810</v>
      </c>
      <c r="P481" s="31">
        <v>1</v>
      </c>
      <c r="Q481" s="31">
        <v>1</v>
      </c>
      <c r="R481" s="31">
        <f t="shared" si="60"/>
        <v>1035000</v>
      </c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  <c r="AG481" s="41"/>
      <c r="AH481" s="41"/>
      <c r="AI481" s="41"/>
      <c r="AJ481" s="41"/>
      <c r="AK481" s="41"/>
      <c r="AL481" s="41"/>
      <c r="AM481" s="41"/>
      <c r="AN481" s="41"/>
      <c r="AO481" s="41"/>
      <c r="AP481" s="41"/>
    </row>
    <row r="482" spans="1:42" s="40" customFormat="1" ht="21.75" customHeight="1">
      <c r="A482" s="29">
        <v>64</v>
      </c>
      <c r="B482" s="3" t="s">
        <v>80</v>
      </c>
      <c r="C482" s="5" t="s">
        <v>942</v>
      </c>
      <c r="D482" s="8" t="s">
        <v>934</v>
      </c>
      <c r="E482" s="3" t="s">
        <v>77</v>
      </c>
      <c r="F482" s="3"/>
      <c r="G482" s="2">
        <v>2</v>
      </c>
      <c r="H482" s="2" t="s">
        <v>863</v>
      </c>
      <c r="I482" s="2"/>
      <c r="J482" s="2">
        <v>4</v>
      </c>
      <c r="K482" s="31">
        <v>14</v>
      </c>
      <c r="L482" s="31">
        <v>1000</v>
      </c>
      <c r="M482" s="31">
        <f t="shared" si="70"/>
        <v>700</v>
      </c>
      <c r="N482" s="31">
        <f t="shared" si="72"/>
        <v>735</v>
      </c>
      <c r="O482" s="31">
        <f t="shared" si="71"/>
        <v>33810</v>
      </c>
      <c r="P482" s="31">
        <v>1</v>
      </c>
      <c r="Q482" s="31">
        <v>1</v>
      </c>
      <c r="R482" s="31">
        <f t="shared" si="60"/>
        <v>1035000</v>
      </c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  <c r="AG482" s="41"/>
      <c r="AH482" s="41"/>
      <c r="AI482" s="41"/>
      <c r="AJ482" s="41"/>
      <c r="AK482" s="41"/>
      <c r="AL482" s="41"/>
      <c r="AM482" s="41"/>
      <c r="AN482" s="41"/>
      <c r="AO482" s="41"/>
      <c r="AP482" s="41"/>
    </row>
    <row r="483" spans="1:42" s="40" customFormat="1" ht="21.75" customHeight="1">
      <c r="A483" s="29">
        <v>65</v>
      </c>
      <c r="B483" s="3" t="s">
        <v>80</v>
      </c>
      <c r="C483" s="5" t="s">
        <v>943</v>
      </c>
      <c r="D483" s="8" t="s">
        <v>934</v>
      </c>
      <c r="E483" s="3" t="s">
        <v>77</v>
      </c>
      <c r="F483" s="3"/>
      <c r="G483" s="2">
        <v>2</v>
      </c>
      <c r="H483" s="2" t="s">
        <v>397</v>
      </c>
      <c r="I483" s="2">
        <v>4</v>
      </c>
      <c r="J483" s="2"/>
      <c r="K483" s="31">
        <v>14</v>
      </c>
      <c r="L483" s="31">
        <v>1000</v>
      </c>
      <c r="M483" s="31">
        <f t="shared" si="70"/>
        <v>700</v>
      </c>
      <c r="N483" s="31">
        <f t="shared" si="72"/>
        <v>735</v>
      </c>
      <c r="O483" s="31">
        <f t="shared" si="71"/>
        <v>33810</v>
      </c>
      <c r="P483" s="31">
        <v>1</v>
      </c>
      <c r="Q483" s="31">
        <v>1</v>
      </c>
      <c r="R483" s="31">
        <f t="shared" si="60"/>
        <v>1035000</v>
      </c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  <c r="AG483" s="41"/>
      <c r="AH483" s="41"/>
      <c r="AI483" s="41"/>
      <c r="AJ483" s="41"/>
      <c r="AK483" s="41"/>
      <c r="AL483" s="41"/>
      <c r="AM483" s="41"/>
      <c r="AN483" s="41"/>
      <c r="AO483" s="41"/>
      <c r="AP483" s="41"/>
    </row>
    <row r="484" spans="1:42" s="40" customFormat="1" ht="21.75" customHeight="1">
      <c r="A484" s="29">
        <v>66</v>
      </c>
      <c r="B484" s="3" t="s">
        <v>80</v>
      </c>
      <c r="C484" s="5" t="s">
        <v>944</v>
      </c>
      <c r="D484" s="8" t="s">
        <v>934</v>
      </c>
      <c r="E484" s="3" t="s">
        <v>77</v>
      </c>
      <c r="F484" s="3"/>
      <c r="G484" s="2">
        <v>2</v>
      </c>
      <c r="H484" s="2" t="s">
        <v>397</v>
      </c>
      <c r="I484" s="2">
        <v>4</v>
      </c>
      <c r="J484" s="2"/>
      <c r="K484" s="31">
        <v>14</v>
      </c>
      <c r="L484" s="31">
        <v>1000</v>
      </c>
      <c r="M484" s="31">
        <f t="shared" si="70"/>
        <v>700</v>
      </c>
      <c r="N484" s="31">
        <f t="shared" si="72"/>
        <v>735</v>
      </c>
      <c r="O484" s="31">
        <f t="shared" si="71"/>
        <v>33810</v>
      </c>
      <c r="P484" s="31">
        <v>1</v>
      </c>
      <c r="Q484" s="31">
        <v>1</v>
      </c>
      <c r="R484" s="31">
        <f aca="true" t="shared" si="73" ref="R484:R547">45*$R$2</f>
        <v>1035000</v>
      </c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  <c r="AG484" s="41"/>
      <c r="AH484" s="41"/>
      <c r="AI484" s="41"/>
      <c r="AJ484" s="41"/>
      <c r="AK484" s="41"/>
      <c r="AL484" s="41"/>
      <c r="AM484" s="41"/>
      <c r="AN484" s="41"/>
      <c r="AO484" s="41"/>
      <c r="AP484" s="41"/>
    </row>
    <row r="485" spans="1:42" s="40" customFormat="1" ht="21.75" customHeight="1">
      <c r="A485" s="29">
        <v>67</v>
      </c>
      <c r="B485" s="3" t="s">
        <v>80</v>
      </c>
      <c r="C485" s="5" t="s">
        <v>71</v>
      </c>
      <c r="D485" s="5" t="s">
        <v>945</v>
      </c>
      <c r="E485" s="3" t="s">
        <v>40</v>
      </c>
      <c r="F485" s="3"/>
      <c r="G485" s="2">
        <v>2</v>
      </c>
      <c r="H485" s="2" t="s">
        <v>397</v>
      </c>
      <c r="I485" s="2">
        <v>4</v>
      </c>
      <c r="J485" s="2"/>
      <c r="K485" s="31">
        <v>15</v>
      </c>
      <c r="L485" s="31">
        <v>1000</v>
      </c>
      <c r="M485" s="31">
        <f t="shared" si="70"/>
        <v>750</v>
      </c>
      <c r="N485" s="31">
        <f t="shared" si="72"/>
        <v>787.5</v>
      </c>
      <c r="O485" s="31">
        <f t="shared" si="71"/>
        <v>36225</v>
      </c>
      <c r="P485" s="31">
        <v>1</v>
      </c>
      <c r="Q485" s="31">
        <v>1</v>
      </c>
      <c r="R485" s="31">
        <f t="shared" si="73"/>
        <v>1035000</v>
      </c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  <c r="AG485" s="41"/>
      <c r="AH485" s="41"/>
      <c r="AI485" s="41"/>
      <c r="AJ485" s="41"/>
      <c r="AK485" s="41"/>
      <c r="AL485" s="41"/>
      <c r="AM485" s="41"/>
      <c r="AN485" s="41"/>
      <c r="AO485" s="41"/>
      <c r="AP485" s="41"/>
    </row>
    <row r="486" spans="1:42" s="40" customFormat="1" ht="21.75" customHeight="1">
      <c r="A486" s="29">
        <v>68</v>
      </c>
      <c r="B486" s="3" t="s">
        <v>80</v>
      </c>
      <c r="C486" s="5" t="s">
        <v>70</v>
      </c>
      <c r="D486" s="5" t="s">
        <v>945</v>
      </c>
      <c r="E486" s="3" t="s">
        <v>40</v>
      </c>
      <c r="F486" s="3"/>
      <c r="G486" s="2">
        <v>2</v>
      </c>
      <c r="H486" s="2" t="s">
        <v>397</v>
      </c>
      <c r="I486" s="2">
        <v>4</v>
      </c>
      <c r="J486" s="2"/>
      <c r="K486" s="31">
        <v>15</v>
      </c>
      <c r="L486" s="31">
        <v>1000</v>
      </c>
      <c r="M486" s="31">
        <f t="shared" si="70"/>
        <v>750</v>
      </c>
      <c r="N486" s="31">
        <f t="shared" si="72"/>
        <v>787.5</v>
      </c>
      <c r="O486" s="31">
        <f t="shared" si="71"/>
        <v>36225</v>
      </c>
      <c r="P486" s="31">
        <v>1</v>
      </c>
      <c r="Q486" s="31">
        <v>1</v>
      </c>
      <c r="R486" s="31">
        <f t="shared" si="73"/>
        <v>1035000</v>
      </c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  <c r="AG486" s="41"/>
      <c r="AH486" s="41"/>
      <c r="AI486" s="41"/>
      <c r="AJ486" s="41"/>
      <c r="AK486" s="41"/>
      <c r="AL486" s="41"/>
      <c r="AM486" s="41"/>
      <c r="AN486" s="41"/>
      <c r="AO486" s="41"/>
      <c r="AP486" s="41"/>
    </row>
    <row r="487" spans="1:42" s="40" customFormat="1" ht="21.75" customHeight="1">
      <c r="A487" s="29">
        <v>69</v>
      </c>
      <c r="B487" s="3" t="s">
        <v>80</v>
      </c>
      <c r="C487" s="5" t="s">
        <v>946</v>
      </c>
      <c r="D487" s="8" t="s">
        <v>947</v>
      </c>
      <c r="E487" s="3" t="s">
        <v>45</v>
      </c>
      <c r="F487" s="3"/>
      <c r="G487" s="2">
        <v>2</v>
      </c>
      <c r="H487" s="2" t="s">
        <v>397</v>
      </c>
      <c r="I487" s="2">
        <v>4</v>
      </c>
      <c r="J487" s="2"/>
      <c r="K487" s="31">
        <v>14</v>
      </c>
      <c r="L487" s="31">
        <v>1000</v>
      </c>
      <c r="M487" s="31">
        <f t="shared" si="70"/>
        <v>700</v>
      </c>
      <c r="N487" s="31">
        <f t="shared" si="72"/>
        <v>735</v>
      </c>
      <c r="O487" s="31">
        <f t="shared" si="71"/>
        <v>33810</v>
      </c>
      <c r="P487" s="31">
        <v>1</v>
      </c>
      <c r="Q487" s="31">
        <v>1</v>
      </c>
      <c r="R487" s="31">
        <f t="shared" si="73"/>
        <v>1035000</v>
      </c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  <c r="AG487" s="41"/>
      <c r="AH487" s="41"/>
      <c r="AI487" s="41"/>
      <c r="AJ487" s="41"/>
      <c r="AK487" s="41"/>
      <c r="AL487" s="41"/>
      <c r="AM487" s="41"/>
      <c r="AN487" s="41"/>
      <c r="AO487" s="41"/>
      <c r="AP487" s="41"/>
    </row>
    <row r="488" spans="1:42" s="40" customFormat="1" ht="21.75" customHeight="1">
      <c r="A488" s="29">
        <v>70</v>
      </c>
      <c r="B488" s="3" t="s">
        <v>80</v>
      </c>
      <c r="C488" s="5" t="s">
        <v>948</v>
      </c>
      <c r="D488" s="8" t="s">
        <v>947</v>
      </c>
      <c r="E488" s="3" t="s">
        <v>45</v>
      </c>
      <c r="F488" s="3"/>
      <c r="G488" s="2">
        <v>2</v>
      </c>
      <c r="H488" s="2" t="s">
        <v>397</v>
      </c>
      <c r="I488" s="2">
        <v>4</v>
      </c>
      <c r="J488" s="2"/>
      <c r="K488" s="31">
        <v>14</v>
      </c>
      <c r="L488" s="31">
        <v>800</v>
      </c>
      <c r="M488" s="31">
        <f t="shared" si="70"/>
        <v>560</v>
      </c>
      <c r="N488" s="31">
        <f t="shared" si="72"/>
        <v>588</v>
      </c>
      <c r="O488" s="31">
        <f t="shared" si="71"/>
        <v>27048</v>
      </c>
      <c r="P488" s="31">
        <v>1</v>
      </c>
      <c r="Q488" s="31">
        <v>1</v>
      </c>
      <c r="R488" s="31">
        <f t="shared" si="73"/>
        <v>1035000</v>
      </c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  <c r="AG488" s="41"/>
      <c r="AH488" s="41"/>
      <c r="AI488" s="41"/>
      <c r="AJ488" s="41"/>
      <c r="AK488" s="41"/>
      <c r="AL488" s="41"/>
      <c r="AM488" s="41"/>
      <c r="AN488" s="41"/>
      <c r="AO488" s="41"/>
      <c r="AP488" s="41"/>
    </row>
    <row r="489" spans="1:42" s="40" customFormat="1" ht="21.75" customHeight="1">
      <c r="A489" s="29">
        <v>71</v>
      </c>
      <c r="B489" s="3" t="s">
        <v>80</v>
      </c>
      <c r="C489" s="5" t="s">
        <v>949</v>
      </c>
      <c r="D489" s="8" t="s">
        <v>947</v>
      </c>
      <c r="E489" s="3" t="s">
        <v>45</v>
      </c>
      <c r="F489" s="3"/>
      <c r="G489" s="2">
        <v>2</v>
      </c>
      <c r="H489" s="2" t="s">
        <v>863</v>
      </c>
      <c r="I489" s="2"/>
      <c r="J489" s="2">
        <v>4</v>
      </c>
      <c r="K489" s="31">
        <v>14</v>
      </c>
      <c r="L489" s="31">
        <v>800</v>
      </c>
      <c r="M489" s="31">
        <f t="shared" si="70"/>
        <v>560</v>
      </c>
      <c r="N489" s="31">
        <f t="shared" si="72"/>
        <v>588</v>
      </c>
      <c r="O489" s="31">
        <f t="shared" si="71"/>
        <v>27048</v>
      </c>
      <c r="P489" s="31">
        <v>1</v>
      </c>
      <c r="Q489" s="31">
        <v>1</v>
      </c>
      <c r="R489" s="31">
        <f t="shared" si="73"/>
        <v>1035000</v>
      </c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  <c r="AG489" s="41"/>
      <c r="AH489" s="41"/>
      <c r="AI489" s="41"/>
      <c r="AJ489" s="41"/>
      <c r="AK489" s="41"/>
      <c r="AL489" s="41"/>
      <c r="AM489" s="41"/>
      <c r="AN489" s="41"/>
      <c r="AO489" s="41"/>
      <c r="AP489" s="41"/>
    </row>
    <row r="490" spans="1:42" s="40" customFormat="1" ht="21.75" customHeight="1">
      <c r="A490" s="29">
        <v>72</v>
      </c>
      <c r="B490" s="3" t="s">
        <v>80</v>
      </c>
      <c r="C490" s="5" t="s">
        <v>950</v>
      </c>
      <c r="D490" s="8" t="s">
        <v>947</v>
      </c>
      <c r="E490" s="3" t="s">
        <v>45</v>
      </c>
      <c r="F490" s="3" t="s">
        <v>780</v>
      </c>
      <c r="G490" s="2">
        <v>4</v>
      </c>
      <c r="H490" s="2" t="s">
        <v>397</v>
      </c>
      <c r="I490" s="2">
        <v>4</v>
      </c>
      <c r="J490" s="2"/>
      <c r="K490" s="31">
        <v>17</v>
      </c>
      <c r="L490" s="31">
        <v>800</v>
      </c>
      <c r="M490" s="31">
        <f t="shared" si="70"/>
        <v>680</v>
      </c>
      <c r="N490" s="31">
        <f t="shared" si="72"/>
        <v>714</v>
      </c>
      <c r="O490" s="31">
        <f t="shared" si="71"/>
        <v>32844</v>
      </c>
      <c r="P490" s="31">
        <v>1</v>
      </c>
      <c r="Q490" s="31">
        <v>1</v>
      </c>
      <c r="R490" s="31">
        <f t="shared" si="73"/>
        <v>1035000</v>
      </c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  <c r="AG490" s="41"/>
      <c r="AH490" s="41"/>
      <c r="AI490" s="41"/>
      <c r="AJ490" s="41"/>
      <c r="AK490" s="41"/>
      <c r="AL490" s="41"/>
      <c r="AM490" s="41"/>
      <c r="AN490" s="41"/>
      <c r="AO490" s="41"/>
      <c r="AP490" s="41"/>
    </row>
    <row r="491" spans="1:42" s="40" customFormat="1" ht="21.75" customHeight="1">
      <c r="A491" s="29">
        <v>73</v>
      </c>
      <c r="B491" s="3" t="s">
        <v>80</v>
      </c>
      <c r="C491" s="5" t="s">
        <v>951</v>
      </c>
      <c r="D491" s="8" t="s">
        <v>947</v>
      </c>
      <c r="E491" s="3" t="s">
        <v>45</v>
      </c>
      <c r="F491" s="3" t="s">
        <v>780</v>
      </c>
      <c r="G491" s="2">
        <v>4</v>
      </c>
      <c r="H491" s="2" t="s">
        <v>397</v>
      </c>
      <c r="I491" s="2">
        <v>4</v>
      </c>
      <c r="J491" s="2"/>
      <c r="K491" s="31">
        <v>17</v>
      </c>
      <c r="L491" s="31">
        <v>800</v>
      </c>
      <c r="M491" s="31">
        <f t="shared" si="70"/>
        <v>680</v>
      </c>
      <c r="N491" s="31">
        <f t="shared" si="72"/>
        <v>714</v>
      </c>
      <c r="O491" s="31">
        <f t="shared" si="71"/>
        <v>32844</v>
      </c>
      <c r="P491" s="31">
        <v>1</v>
      </c>
      <c r="Q491" s="31">
        <v>1</v>
      </c>
      <c r="R491" s="31">
        <f t="shared" si="73"/>
        <v>1035000</v>
      </c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  <c r="AG491" s="41"/>
      <c r="AH491" s="41"/>
      <c r="AI491" s="41"/>
      <c r="AJ491" s="41"/>
      <c r="AK491" s="41"/>
      <c r="AL491" s="41"/>
      <c r="AM491" s="41"/>
      <c r="AN491" s="41"/>
      <c r="AO491" s="41"/>
      <c r="AP491" s="41"/>
    </row>
    <row r="492" spans="1:42" s="40" customFormat="1" ht="21.75" customHeight="1">
      <c r="A492" s="29">
        <v>74</v>
      </c>
      <c r="B492" s="3" t="s">
        <v>80</v>
      </c>
      <c r="C492" s="5" t="s">
        <v>952</v>
      </c>
      <c r="D492" s="8" t="s">
        <v>947</v>
      </c>
      <c r="E492" s="3" t="s">
        <v>45</v>
      </c>
      <c r="F492" s="3" t="s">
        <v>780</v>
      </c>
      <c r="G492" s="2">
        <v>2</v>
      </c>
      <c r="H492" s="2" t="s">
        <v>397</v>
      </c>
      <c r="I492" s="2">
        <v>4</v>
      </c>
      <c r="J492" s="2"/>
      <c r="K492" s="31">
        <v>12</v>
      </c>
      <c r="L492" s="31">
        <v>800</v>
      </c>
      <c r="M492" s="31">
        <f t="shared" si="70"/>
        <v>480</v>
      </c>
      <c r="N492" s="31">
        <f t="shared" si="72"/>
        <v>504</v>
      </c>
      <c r="O492" s="31">
        <f t="shared" si="71"/>
        <v>23184</v>
      </c>
      <c r="P492" s="31">
        <v>1</v>
      </c>
      <c r="Q492" s="31">
        <v>1</v>
      </c>
      <c r="R492" s="31">
        <f t="shared" si="73"/>
        <v>1035000</v>
      </c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  <c r="AG492" s="41"/>
      <c r="AH492" s="41"/>
      <c r="AI492" s="41"/>
      <c r="AJ492" s="41"/>
      <c r="AK492" s="41"/>
      <c r="AL492" s="41"/>
      <c r="AM492" s="41"/>
      <c r="AN492" s="41"/>
      <c r="AO492" s="41"/>
      <c r="AP492" s="41"/>
    </row>
    <row r="493" spans="1:42" s="40" customFormat="1" ht="21.75" customHeight="1">
      <c r="A493" s="29">
        <v>75</v>
      </c>
      <c r="B493" s="3" t="s">
        <v>80</v>
      </c>
      <c r="C493" s="5" t="s">
        <v>953</v>
      </c>
      <c r="D493" s="8" t="s">
        <v>947</v>
      </c>
      <c r="E493" s="3" t="s">
        <v>45</v>
      </c>
      <c r="F493" s="3"/>
      <c r="G493" s="2">
        <v>2</v>
      </c>
      <c r="H493" s="2" t="s">
        <v>397</v>
      </c>
      <c r="I493" s="2">
        <v>4</v>
      </c>
      <c r="J493" s="2"/>
      <c r="K493" s="31">
        <v>12</v>
      </c>
      <c r="L493" s="31">
        <v>800</v>
      </c>
      <c r="M493" s="31">
        <f t="shared" si="70"/>
        <v>480</v>
      </c>
      <c r="N493" s="31">
        <f t="shared" si="72"/>
        <v>504</v>
      </c>
      <c r="O493" s="31">
        <f t="shared" si="71"/>
        <v>23184</v>
      </c>
      <c r="P493" s="31">
        <v>1</v>
      </c>
      <c r="Q493" s="31">
        <v>1</v>
      </c>
      <c r="R493" s="31">
        <f t="shared" si="73"/>
        <v>1035000</v>
      </c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  <c r="AG493" s="41"/>
      <c r="AH493" s="41"/>
      <c r="AI493" s="41"/>
      <c r="AJ493" s="41"/>
      <c r="AK493" s="41"/>
      <c r="AL493" s="41"/>
      <c r="AM493" s="41"/>
      <c r="AN493" s="41"/>
      <c r="AO493" s="41"/>
      <c r="AP493" s="41"/>
    </row>
    <row r="494" spans="1:42" s="40" customFormat="1" ht="21.75" customHeight="1">
      <c r="A494" s="29">
        <v>76</v>
      </c>
      <c r="B494" s="3" t="s">
        <v>80</v>
      </c>
      <c r="C494" s="5" t="s">
        <v>954</v>
      </c>
      <c r="D494" s="8" t="s">
        <v>947</v>
      </c>
      <c r="E494" s="3" t="s">
        <v>45</v>
      </c>
      <c r="F494" s="3"/>
      <c r="G494" s="2">
        <v>2</v>
      </c>
      <c r="H494" s="2" t="s">
        <v>397</v>
      </c>
      <c r="I494" s="2">
        <v>4</v>
      </c>
      <c r="J494" s="2"/>
      <c r="K494" s="31">
        <v>12</v>
      </c>
      <c r="L494" s="31">
        <v>800</v>
      </c>
      <c r="M494" s="31">
        <f t="shared" si="70"/>
        <v>480</v>
      </c>
      <c r="N494" s="31">
        <f t="shared" si="72"/>
        <v>504</v>
      </c>
      <c r="O494" s="31">
        <f t="shared" si="71"/>
        <v>23184</v>
      </c>
      <c r="P494" s="31">
        <v>1</v>
      </c>
      <c r="Q494" s="31">
        <v>1</v>
      </c>
      <c r="R494" s="31">
        <f t="shared" si="73"/>
        <v>1035000</v>
      </c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  <c r="AG494" s="41"/>
      <c r="AH494" s="41"/>
      <c r="AI494" s="41"/>
      <c r="AJ494" s="41"/>
      <c r="AK494" s="41"/>
      <c r="AL494" s="41"/>
      <c r="AM494" s="41"/>
      <c r="AN494" s="41"/>
      <c r="AO494" s="41"/>
      <c r="AP494" s="41"/>
    </row>
    <row r="495" spans="1:42" s="40" customFormat="1" ht="21.75" customHeight="1">
      <c r="A495" s="29">
        <v>77</v>
      </c>
      <c r="B495" s="3" t="s">
        <v>80</v>
      </c>
      <c r="C495" s="5" t="s">
        <v>955</v>
      </c>
      <c r="D495" s="8" t="s">
        <v>947</v>
      </c>
      <c r="E495" s="3" t="s">
        <v>45</v>
      </c>
      <c r="F495" s="3"/>
      <c r="G495" s="2">
        <v>2</v>
      </c>
      <c r="H495" s="2" t="s">
        <v>863</v>
      </c>
      <c r="I495" s="2"/>
      <c r="J495" s="2">
        <v>4</v>
      </c>
      <c r="K495" s="31">
        <v>12</v>
      </c>
      <c r="L495" s="31">
        <v>800</v>
      </c>
      <c r="M495" s="31">
        <f t="shared" si="70"/>
        <v>480</v>
      </c>
      <c r="N495" s="31">
        <f t="shared" si="72"/>
        <v>504</v>
      </c>
      <c r="O495" s="31">
        <f t="shared" si="71"/>
        <v>23184</v>
      </c>
      <c r="P495" s="31">
        <v>1</v>
      </c>
      <c r="Q495" s="31">
        <v>1</v>
      </c>
      <c r="R495" s="31">
        <f t="shared" si="73"/>
        <v>1035000</v>
      </c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  <c r="AG495" s="41"/>
      <c r="AH495" s="41"/>
      <c r="AI495" s="41"/>
      <c r="AJ495" s="41"/>
      <c r="AK495" s="41"/>
      <c r="AL495" s="41"/>
      <c r="AM495" s="41"/>
      <c r="AN495" s="41"/>
      <c r="AO495" s="41"/>
      <c r="AP495" s="41"/>
    </row>
    <row r="496" spans="1:42" s="40" customFormat="1" ht="21.75" customHeight="1">
      <c r="A496" s="29">
        <v>78</v>
      </c>
      <c r="B496" s="3" t="s">
        <v>80</v>
      </c>
      <c r="C496" s="5" t="s">
        <v>956</v>
      </c>
      <c r="D496" s="8" t="s">
        <v>947</v>
      </c>
      <c r="E496" s="3" t="s">
        <v>45</v>
      </c>
      <c r="F496" s="3" t="s">
        <v>780</v>
      </c>
      <c r="G496" s="2">
        <v>2</v>
      </c>
      <c r="H496" s="2" t="s">
        <v>397</v>
      </c>
      <c r="I496" s="2">
        <v>4</v>
      </c>
      <c r="J496" s="2"/>
      <c r="K496" s="31">
        <v>12</v>
      </c>
      <c r="L496" s="31">
        <v>800</v>
      </c>
      <c r="M496" s="31">
        <f t="shared" si="70"/>
        <v>480</v>
      </c>
      <c r="N496" s="31">
        <f t="shared" si="72"/>
        <v>504</v>
      </c>
      <c r="O496" s="31">
        <f t="shared" si="71"/>
        <v>23184</v>
      </c>
      <c r="P496" s="31">
        <v>1</v>
      </c>
      <c r="Q496" s="31">
        <v>1</v>
      </c>
      <c r="R496" s="31">
        <f t="shared" si="73"/>
        <v>1035000</v>
      </c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  <c r="AG496" s="41"/>
      <c r="AH496" s="41"/>
      <c r="AI496" s="41"/>
      <c r="AJ496" s="41"/>
      <c r="AK496" s="41"/>
      <c r="AL496" s="41"/>
      <c r="AM496" s="41"/>
      <c r="AN496" s="41"/>
      <c r="AO496" s="41"/>
      <c r="AP496" s="41"/>
    </row>
    <row r="497" spans="1:42" s="40" customFormat="1" ht="21.75" customHeight="1">
      <c r="A497" s="29">
        <v>79</v>
      </c>
      <c r="B497" s="3" t="s">
        <v>80</v>
      </c>
      <c r="C497" s="5" t="s">
        <v>957</v>
      </c>
      <c r="D497" s="8" t="s">
        <v>947</v>
      </c>
      <c r="E497" s="3" t="s">
        <v>45</v>
      </c>
      <c r="F497" s="3"/>
      <c r="G497" s="2">
        <v>2</v>
      </c>
      <c r="H497" s="2" t="s">
        <v>863</v>
      </c>
      <c r="I497" s="2"/>
      <c r="J497" s="2">
        <v>4</v>
      </c>
      <c r="K497" s="31">
        <v>12</v>
      </c>
      <c r="L497" s="31">
        <v>800</v>
      </c>
      <c r="M497" s="31">
        <f t="shared" si="70"/>
        <v>480</v>
      </c>
      <c r="N497" s="31">
        <f t="shared" si="72"/>
        <v>504</v>
      </c>
      <c r="O497" s="31">
        <f t="shared" si="71"/>
        <v>23184</v>
      </c>
      <c r="P497" s="31">
        <v>1</v>
      </c>
      <c r="Q497" s="31">
        <v>1</v>
      </c>
      <c r="R497" s="31">
        <f t="shared" si="73"/>
        <v>1035000</v>
      </c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  <c r="AG497" s="41"/>
      <c r="AH497" s="41"/>
      <c r="AI497" s="41"/>
      <c r="AJ497" s="41"/>
      <c r="AK497" s="41"/>
      <c r="AL497" s="41"/>
      <c r="AM497" s="41"/>
      <c r="AN497" s="41"/>
      <c r="AO497" s="41"/>
      <c r="AP497" s="41"/>
    </row>
    <row r="498" spans="1:42" s="40" customFormat="1" ht="21.75" customHeight="1">
      <c r="A498" s="29">
        <v>80</v>
      </c>
      <c r="B498" s="3" t="s">
        <v>80</v>
      </c>
      <c r="C498" s="5" t="s">
        <v>958</v>
      </c>
      <c r="D498" s="8" t="s">
        <v>947</v>
      </c>
      <c r="E498" s="3" t="s">
        <v>45</v>
      </c>
      <c r="F498" s="3"/>
      <c r="G498" s="2">
        <v>2</v>
      </c>
      <c r="H498" s="2" t="s">
        <v>397</v>
      </c>
      <c r="I498" s="2">
        <v>4</v>
      </c>
      <c r="J498" s="2"/>
      <c r="K498" s="31">
        <v>12</v>
      </c>
      <c r="L498" s="31">
        <v>800</v>
      </c>
      <c r="M498" s="31">
        <f t="shared" si="70"/>
        <v>480</v>
      </c>
      <c r="N498" s="31">
        <f t="shared" si="72"/>
        <v>504</v>
      </c>
      <c r="O498" s="31">
        <f t="shared" si="71"/>
        <v>23184</v>
      </c>
      <c r="P498" s="31">
        <v>1</v>
      </c>
      <c r="Q498" s="31">
        <v>1</v>
      </c>
      <c r="R498" s="31">
        <f t="shared" si="73"/>
        <v>1035000</v>
      </c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  <c r="AG498" s="41"/>
      <c r="AH498" s="41"/>
      <c r="AI498" s="41"/>
      <c r="AJ498" s="41"/>
      <c r="AK498" s="41"/>
      <c r="AL498" s="41"/>
      <c r="AM498" s="41"/>
      <c r="AN498" s="41"/>
      <c r="AO498" s="41"/>
      <c r="AP498" s="41"/>
    </row>
    <row r="499" spans="1:42" s="40" customFormat="1" ht="21.75" customHeight="1">
      <c r="A499" s="29">
        <v>81</v>
      </c>
      <c r="B499" s="3" t="s">
        <v>80</v>
      </c>
      <c r="C499" s="5" t="s">
        <v>959</v>
      </c>
      <c r="D499" s="8" t="s">
        <v>947</v>
      </c>
      <c r="E499" s="3" t="s">
        <v>45</v>
      </c>
      <c r="F499" s="3"/>
      <c r="G499" s="2">
        <v>2</v>
      </c>
      <c r="H499" s="2" t="s">
        <v>397</v>
      </c>
      <c r="I499" s="2">
        <v>4</v>
      </c>
      <c r="J499" s="2"/>
      <c r="K499" s="31">
        <v>12</v>
      </c>
      <c r="L499" s="31">
        <v>800</v>
      </c>
      <c r="M499" s="31">
        <f t="shared" si="70"/>
        <v>480</v>
      </c>
      <c r="N499" s="31">
        <f t="shared" si="72"/>
        <v>504</v>
      </c>
      <c r="O499" s="31">
        <f t="shared" si="71"/>
        <v>23184</v>
      </c>
      <c r="P499" s="31">
        <v>1</v>
      </c>
      <c r="Q499" s="31">
        <v>1</v>
      </c>
      <c r="R499" s="31">
        <f t="shared" si="73"/>
        <v>1035000</v>
      </c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  <c r="AG499" s="41"/>
      <c r="AH499" s="41"/>
      <c r="AI499" s="41"/>
      <c r="AJ499" s="41"/>
      <c r="AK499" s="41"/>
      <c r="AL499" s="41"/>
      <c r="AM499" s="41"/>
      <c r="AN499" s="41"/>
      <c r="AO499" s="41"/>
      <c r="AP499" s="41"/>
    </row>
    <row r="500" spans="1:42" s="40" customFormat="1" ht="21.75" customHeight="1">
      <c r="A500" s="29">
        <v>82</v>
      </c>
      <c r="B500" s="3" t="s">
        <v>80</v>
      </c>
      <c r="C500" s="5" t="s">
        <v>960</v>
      </c>
      <c r="D500" s="8" t="s">
        <v>947</v>
      </c>
      <c r="E500" s="3" t="s">
        <v>45</v>
      </c>
      <c r="F500" s="3"/>
      <c r="G500" s="2">
        <v>2</v>
      </c>
      <c r="H500" s="2" t="s">
        <v>863</v>
      </c>
      <c r="I500" s="2"/>
      <c r="J500" s="2">
        <v>4</v>
      </c>
      <c r="K500" s="31">
        <v>12</v>
      </c>
      <c r="L500" s="31">
        <v>800</v>
      </c>
      <c r="M500" s="31">
        <f t="shared" si="70"/>
        <v>480</v>
      </c>
      <c r="N500" s="31">
        <f t="shared" si="72"/>
        <v>504</v>
      </c>
      <c r="O500" s="31">
        <f t="shared" si="71"/>
        <v>23184</v>
      </c>
      <c r="P500" s="31">
        <v>1</v>
      </c>
      <c r="Q500" s="31">
        <v>1</v>
      </c>
      <c r="R500" s="31">
        <f t="shared" si="73"/>
        <v>1035000</v>
      </c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  <c r="AG500" s="41"/>
      <c r="AH500" s="41"/>
      <c r="AI500" s="41"/>
      <c r="AJ500" s="41"/>
      <c r="AK500" s="41"/>
      <c r="AL500" s="41"/>
      <c r="AM500" s="41"/>
      <c r="AN500" s="41"/>
      <c r="AO500" s="41"/>
      <c r="AP500" s="41"/>
    </row>
    <row r="501" spans="1:42" s="40" customFormat="1" ht="21.75" customHeight="1">
      <c r="A501" s="29">
        <v>83</v>
      </c>
      <c r="B501" s="3" t="s">
        <v>80</v>
      </c>
      <c r="C501" s="5" t="s">
        <v>961</v>
      </c>
      <c r="D501" s="8" t="s">
        <v>947</v>
      </c>
      <c r="E501" s="3" t="s">
        <v>45</v>
      </c>
      <c r="F501" s="3"/>
      <c r="G501" s="2">
        <v>2</v>
      </c>
      <c r="H501" s="2" t="s">
        <v>397</v>
      </c>
      <c r="I501" s="2">
        <v>4</v>
      </c>
      <c r="J501" s="2"/>
      <c r="K501" s="31">
        <v>14</v>
      </c>
      <c r="L501" s="31">
        <v>1000</v>
      </c>
      <c r="M501" s="31">
        <f t="shared" si="70"/>
        <v>700</v>
      </c>
      <c r="N501" s="31">
        <f t="shared" si="72"/>
        <v>735</v>
      </c>
      <c r="O501" s="31">
        <f t="shared" si="71"/>
        <v>33810</v>
      </c>
      <c r="P501" s="31">
        <v>1</v>
      </c>
      <c r="Q501" s="31">
        <v>1</v>
      </c>
      <c r="R501" s="31">
        <f t="shared" si="73"/>
        <v>1035000</v>
      </c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  <c r="AG501" s="41"/>
      <c r="AH501" s="41"/>
      <c r="AI501" s="41"/>
      <c r="AJ501" s="41"/>
      <c r="AK501" s="41"/>
      <c r="AL501" s="41"/>
      <c r="AM501" s="41"/>
      <c r="AN501" s="41"/>
      <c r="AO501" s="41"/>
      <c r="AP501" s="41"/>
    </row>
    <row r="502" spans="1:42" s="40" customFormat="1" ht="21.75" customHeight="1">
      <c r="A502" s="29">
        <v>84</v>
      </c>
      <c r="B502" s="3" t="s">
        <v>80</v>
      </c>
      <c r="C502" s="5" t="s">
        <v>962</v>
      </c>
      <c r="D502" s="8" t="s">
        <v>947</v>
      </c>
      <c r="E502" s="3" t="s">
        <v>45</v>
      </c>
      <c r="F502" s="3"/>
      <c r="G502" s="2">
        <v>2</v>
      </c>
      <c r="H502" s="2" t="s">
        <v>397</v>
      </c>
      <c r="I502" s="2">
        <v>4</v>
      </c>
      <c r="J502" s="2"/>
      <c r="K502" s="31">
        <v>14</v>
      </c>
      <c r="L502" s="31">
        <v>1000</v>
      </c>
      <c r="M502" s="31">
        <f t="shared" si="70"/>
        <v>700</v>
      </c>
      <c r="N502" s="31">
        <f t="shared" si="72"/>
        <v>735</v>
      </c>
      <c r="O502" s="31">
        <f t="shared" si="71"/>
        <v>33810</v>
      </c>
      <c r="P502" s="31">
        <v>1</v>
      </c>
      <c r="Q502" s="31">
        <v>1</v>
      </c>
      <c r="R502" s="31">
        <f t="shared" si="73"/>
        <v>1035000</v>
      </c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  <c r="AG502" s="41"/>
      <c r="AH502" s="41"/>
      <c r="AI502" s="41"/>
      <c r="AJ502" s="41"/>
      <c r="AK502" s="41"/>
      <c r="AL502" s="41"/>
      <c r="AM502" s="41"/>
      <c r="AN502" s="41"/>
      <c r="AO502" s="41"/>
      <c r="AP502" s="41"/>
    </row>
    <row r="503" spans="1:42" s="40" customFormat="1" ht="21.75" customHeight="1">
      <c r="A503" s="29">
        <v>85</v>
      </c>
      <c r="B503" s="3" t="s">
        <v>83</v>
      </c>
      <c r="C503" s="5" t="s">
        <v>963</v>
      </c>
      <c r="D503" s="8" t="s">
        <v>36</v>
      </c>
      <c r="E503" s="3" t="s">
        <v>41</v>
      </c>
      <c r="F503" s="3"/>
      <c r="G503" s="2">
        <v>1</v>
      </c>
      <c r="H503" s="2" t="s">
        <v>446</v>
      </c>
      <c r="I503" s="2">
        <v>1</v>
      </c>
      <c r="J503" s="2"/>
      <c r="K503" s="31">
        <v>7</v>
      </c>
      <c r="L503" s="11">
        <v>1700</v>
      </c>
      <c r="M503" s="31">
        <f>(1*L503/5)+(6*L503*5/100)</f>
        <v>850</v>
      </c>
      <c r="N503" s="31">
        <f>(1*L503/5*0.15*5.5)+(6*L503*5/100*0.15*7)</f>
        <v>816</v>
      </c>
      <c r="O503" s="31">
        <f>((L503*1/5*6.6*5.5)+(L503*1/5*5.5*0.15*2))+((L503*6*5/100*6.6*7)+(L503*6*5/100*0.15*7*2))</f>
        <v>37536</v>
      </c>
      <c r="P503" s="31">
        <v>1</v>
      </c>
      <c r="Q503" s="31">
        <v>1</v>
      </c>
      <c r="R503" s="31">
        <f t="shared" si="73"/>
        <v>1035000</v>
      </c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  <c r="AG503" s="41"/>
      <c r="AH503" s="41"/>
      <c r="AI503" s="41"/>
      <c r="AJ503" s="41"/>
      <c r="AK503" s="41"/>
      <c r="AL503" s="41"/>
      <c r="AM503" s="41"/>
      <c r="AN503" s="41"/>
      <c r="AO503" s="41"/>
      <c r="AP503" s="41"/>
    </row>
    <row r="504" spans="1:42" s="40" customFormat="1" ht="21.75" customHeight="1">
      <c r="A504" s="29">
        <v>86</v>
      </c>
      <c r="B504" s="3" t="s">
        <v>83</v>
      </c>
      <c r="C504" s="5" t="s">
        <v>964</v>
      </c>
      <c r="D504" s="8" t="s">
        <v>141</v>
      </c>
      <c r="E504" s="3" t="s">
        <v>39</v>
      </c>
      <c r="F504" s="3"/>
      <c r="G504" s="2">
        <v>1</v>
      </c>
      <c r="H504" s="2" t="s">
        <v>395</v>
      </c>
      <c r="I504" s="2">
        <v>2</v>
      </c>
      <c r="J504" s="2"/>
      <c r="K504" s="31">
        <v>9</v>
      </c>
      <c r="L504" s="31">
        <v>350</v>
      </c>
      <c r="M504" s="31">
        <f>(2*L504/5)+(7*L504*5/100)</f>
        <v>262.5</v>
      </c>
      <c r="N504" s="31">
        <f>(2*L504/5*0.15*5.5)+(7*L504*5/100*0.15*7)</f>
        <v>244.125</v>
      </c>
      <c r="O504" s="31">
        <f>((L504*2/5*6.6*5.5)+(L504*2/5*5.5*0.15*2))+((L504*7*5/100*6.6*7)+(L504*7*5/100*0.15*7*2))</f>
        <v>11229.75</v>
      </c>
      <c r="P504" s="31">
        <v>1</v>
      </c>
      <c r="Q504" s="31">
        <v>1</v>
      </c>
      <c r="R504" s="31">
        <f t="shared" si="73"/>
        <v>1035000</v>
      </c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  <c r="AG504" s="41"/>
      <c r="AH504" s="41"/>
      <c r="AI504" s="41"/>
      <c r="AJ504" s="41"/>
      <c r="AK504" s="41"/>
      <c r="AL504" s="41"/>
      <c r="AM504" s="41"/>
      <c r="AN504" s="41"/>
      <c r="AO504" s="41"/>
      <c r="AP504" s="41"/>
    </row>
    <row r="505" spans="1:42" s="40" customFormat="1" ht="21.75" customHeight="1">
      <c r="A505" s="29">
        <v>87</v>
      </c>
      <c r="B505" s="3" t="s">
        <v>79</v>
      </c>
      <c r="C505" s="5" t="s">
        <v>965</v>
      </c>
      <c r="D505" s="8" t="s">
        <v>966</v>
      </c>
      <c r="E505" s="3" t="s">
        <v>44</v>
      </c>
      <c r="F505" s="3"/>
      <c r="G505" s="2">
        <v>2</v>
      </c>
      <c r="H505" s="2" t="s">
        <v>395</v>
      </c>
      <c r="I505" s="2">
        <v>2</v>
      </c>
      <c r="J505" s="2"/>
      <c r="K505" s="31">
        <v>8</v>
      </c>
      <c r="L505" s="31">
        <v>500</v>
      </c>
      <c r="M505" s="31">
        <f>K505*L505/5</f>
        <v>800</v>
      </c>
      <c r="N505" s="31">
        <f>M505*0.15*5.5</f>
        <v>660</v>
      </c>
      <c r="O505" s="31">
        <f>M505*6.6*5.5+N505*2</f>
        <v>30360</v>
      </c>
      <c r="P505" s="31">
        <v>1</v>
      </c>
      <c r="Q505" s="31">
        <v>1</v>
      </c>
      <c r="R505" s="31">
        <f t="shared" si="73"/>
        <v>1035000</v>
      </c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F505" s="41"/>
      <c r="AG505" s="41"/>
      <c r="AH505" s="41"/>
      <c r="AI505" s="41"/>
      <c r="AJ505" s="41"/>
      <c r="AK505" s="41"/>
      <c r="AL505" s="41"/>
      <c r="AM505" s="41"/>
      <c r="AN505" s="41"/>
      <c r="AO505" s="41"/>
      <c r="AP505" s="41"/>
    </row>
    <row r="506" spans="1:42" s="40" customFormat="1" ht="21.75" customHeight="1">
      <c r="A506" s="29">
        <v>88</v>
      </c>
      <c r="B506" s="3" t="s">
        <v>79</v>
      </c>
      <c r="C506" s="5" t="s">
        <v>967</v>
      </c>
      <c r="D506" s="8" t="s">
        <v>968</v>
      </c>
      <c r="E506" s="3" t="s">
        <v>77</v>
      </c>
      <c r="F506" s="3"/>
      <c r="G506" s="2">
        <v>2</v>
      </c>
      <c r="H506" s="2" t="s">
        <v>397</v>
      </c>
      <c r="I506" s="2">
        <v>4</v>
      </c>
      <c r="J506" s="2"/>
      <c r="K506" s="31">
        <v>17</v>
      </c>
      <c r="L506" s="31">
        <v>900</v>
      </c>
      <c r="M506" s="31">
        <f>K506*L506/5</f>
        <v>3060</v>
      </c>
      <c r="N506" s="31">
        <f>M506*0.15*5.5</f>
        <v>2524.5</v>
      </c>
      <c r="O506" s="31">
        <f>M506*6.6*5.5+N506*2</f>
        <v>116127</v>
      </c>
      <c r="P506" s="31">
        <v>1</v>
      </c>
      <c r="Q506" s="31">
        <v>1</v>
      </c>
      <c r="R506" s="31">
        <f t="shared" si="73"/>
        <v>1035000</v>
      </c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  <c r="AG506" s="41"/>
      <c r="AH506" s="41"/>
      <c r="AI506" s="41"/>
      <c r="AJ506" s="41"/>
      <c r="AK506" s="41"/>
      <c r="AL506" s="41"/>
      <c r="AM506" s="41"/>
      <c r="AN506" s="41"/>
      <c r="AO506" s="41"/>
      <c r="AP506" s="41"/>
    </row>
    <row r="507" spans="1:42" s="40" customFormat="1" ht="21.75" customHeight="1">
      <c r="A507" s="29">
        <v>89</v>
      </c>
      <c r="B507" s="3" t="s">
        <v>80</v>
      </c>
      <c r="C507" s="30" t="s">
        <v>969</v>
      </c>
      <c r="D507" s="8" t="s">
        <v>20</v>
      </c>
      <c r="E507" s="3" t="s">
        <v>39</v>
      </c>
      <c r="F507" s="3"/>
      <c r="G507" s="2">
        <v>1</v>
      </c>
      <c r="H507" s="2" t="s">
        <v>446</v>
      </c>
      <c r="I507" s="2">
        <v>1</v>
      </c>
      <c r="J507" s="2"/>
      <c r="K507" s="31">
        <v>10</v>
      </c>
      <c r="L507" s="31">
        <v>300</v>
      </c>
      <c r="M507" s="31">
        <f>K507*L507/5</f>
        <v>600</v>
      </c>
      <c r="N507" s="31">
        <f>M507*0.15*5.5</f>
        <v>495</v>
      </c>
      <c r="O507" s="31">
        <f>M507*6.6*5.5+N507*2</f>
        <v>22770</v>
      </c>
      <c r="P507" s="31">
        <v>1</v>
      </c>
      <c r="Q507" s="31">
        <v>1</v>
      </c>
      <c r="R507" s="31">
        <f t="shared" si="73"/>
        <v>1035000</v>
      </c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  <c r="AG507" s="41"/>
      <c r="AH507" s="41"/>
      <c r="AI507" s="41"/>
      <c r="AJ507" s="41"/>
      <c r="AK507" s="41"/>
      <c r="AL507" s="41"/>
      <c r="AM507" s="41"/>
      <c r="AN507" s="41"/>
      <c r="AO507" s="41"/>
      <c r="AP507" s="41"/>
    </row>
    <row r="508" spans="1:42" s="40" customFormat="1" ht="21.75" customHeight="1">
      <c r="A508" s="29">
        <v>90</v>
      </c>
      <c r="B508" s="3" t="s">
        <v>79</v>
      </c>
      <c r="C508" s="5" t="s">
        <v>970</v>
      </c>
      <c r="D508" s="8" t="s">
        <v>971</v>
      </c>
      <c r="E508" s="3" t="s">
        <v>42</v>
      </c>
      <c r="F508" s="3"/>
      <c r="G508" s="2">
        <v>2</v>
      </c>
      <c r="H508" s="2" t="s">
        <v>397</v>
      </c>
      <c r="I508" s="2">
        <v>4</v>
      </c>
      <c r="J508" s="2"/>
      <c r="K508" s="31">
        <v>17</v>
      </c>
      <c r="L508" s="31">
        <v>700</v>
      </c>
      <c r="M508" s="31">
        <f>K508*L508/5</f>
        <v>2380</v>
      </c>
      <c r="N508" s="31">
        <f>M508*0.15*5.5</f>
        <v>1963.5</v>
      </c>
      <c r="O508" s="31">
        <f>M508*6.6*5.5+N508*2</f>
        <v>90321</v>
      </c>
      <c r="P508" s="31">
        <v>1</v>
      </c>
      <c r="Q508" s="31">
        <v>1</v>
      </c>
      <c r="R508" s="31">
        <f t="shared" si="73"/>
        <v>1035000</v>
      </c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  <c r="AG508" s="41"/>
      <c r="AH508" s="41"/>
      <c r="AI508" s="41"/>
      <c r="AJ508" s="41"/>
      <c r="AK508" s="41"/>
      <c r="AL508" s="41"/>
      <c r="AM508" s="41"/>
      <c r="AN508" s="41"/>
      <c r="AO508" s="41"/>
      <c r="AP508" s="41"/>
    </row>
    <row r="509" spans="1:42" s="40" customFormat="1" ht="21.75" customHeight="1">
      <c r="A509" s="29">
        <v>91</v>
      </c>
      <c r="B509" s="3" t="s">
        <v>80</v>
      </c>
      <c r="C509" s="5" t="s">
        <v>972</v>
      </c>
      <c r="D509" s="8" t="s">
        <v>427</v>
      </c>
      <c r="E509" s="3" t="s">
        <v>77</v>
      </c>
      <c r="F509" s="3"/>
      <c r="G509" s="2">
        <v>2</v>
      </c>
      <c r="H509" s="2" t="s">
        <v>395</v>
      </c>
      <c r="I509" s="2">
        <v>2</v>
      </c>
      <c r="J509" s="2"/>
      <c r="K509" s="31">
        <v>10</v>
      </c>
      <c r="L509" s="31">
        <v>600</v>
      </c>
      <c r="M509" s="31">
        <f>K509*L509*5/100</f>
        <v>300</v>
      </c>
      <c r="N509" s="31">
        <f>M509*0.15*7</f>
        <v>315</v>
      </c>
      <c r="O509" s="31">
        <f>M509*6.6*7+N509*2</f>
        <v>14490</v>
      </c>
      <c r="P509" s="31">
        <v>1</v>
      </c>
      <c r="Q509" s="31">
        <v>1</v>
      </c>
      <c r="R509" s="31">
        <f t="shared" si="73"/>
        <v>1035000</v>
      </c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F509" s="41"/>
      <c r="AG509" s="41"/>
      <c r="AH509" s="41"/>
      <c r="AI509" s="41"/>
      <c r="AJ509" s="41"/>
      <c r="AK509" s="41"/>
      <c r="AL509" s="41"/>
      <c r="AM509" s="41"/>
      <c r="AN509" s="41"/>
      <c r="AO509" s="41"/>
      <c r="AP509" s="41"/>
    </row>
    <row r="510" spans="1:42" s="40" customFormat="1" ht="21.75" customHeight="1">
      <c r="A510" s="29">
        <v>92</v>
      </c>
      <c r="B510" s="3" t="s">
        <v>79</v>
      </c>
      <c r="C510" s="5" t="s">
        <v>11</v>
      </c>
      <c r="D510" s="8" t="s">
        <v>63</v>
      </c>
      <c r="E510" s="3" t="s">
        <v>41</v>
      </c>
      <c r="F510" s="3"/>
      <c r="G510" s="2">
        <v>2</v>
      </c>
      <c r="H510" s="2" t="s">
        <v>395</v>
      </c>
      <c r="I510" s="2">
        <v>2</v>
      </c>
      <c r="J510" s="2"/>
      <c r="K510" s="31">
        <v>9</v>
      </c>
      <c r="L510" s="31">
        <v>280</v>
      </c>
      <c r="M510" s="31">
        <f>K510*L510/5</f>
        <v>504</v>
      </c>
      <c r="N510" s="31">
        <f>M510*0.15*5.5</f>
        <v>415.79999999999995</v>
      </c>
      <c r="O510" s="31">
        <f>M510*6.6*5.5+N510*2</f>
        <v>19126.799999999996</v>
      </c>
      <c r="P510" s="31">
        <v>1</v>
      </c>
      <c r="Q510" s="31">
        <v>1</v>
      </c>
      <c r="R510" s="31">
        <f t="shared" si="73"/>
        <v>1035000</v>
      </c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  <c r="AG510" s="41"/>
      <c r="AH510" s="41"/>
      <c r="AI510" s="41"/>
      <c r="AJ510" s="41"/>
      <c r="AK510" s="41"/>
      <c r="AL510" s="41"/>
      <c r="AM510" s="41"/>
      <c r="AN510" s="41"/>
      <c r="AO510" s="41"/>
      <c r="AP510" s="41"/>
    </row>
    <row r="511" spans="1:42" s="40" customFormat="1" ht="21.75" customHeight="1">
      <c r="A511" s="29">
        <v>93</v>
      </c>
      <c r="B511" s="3" t="s">
        <v>79</v>
      </c>
      <c r="C511" s="5" t="s">
        <v>973</v>
      </c>
      <c r="D511" s="30" t="s">
        <v>974</v>
      </c>
      <c r="E511" s="3" t="s">
        <v>42</v>
      </c>
      <c r="F511" s="3"/>
      <c r="G511" s="2">
        <v>1</v>
      </c>
      <c r="H511" s="2" t="s">
        <v>975</v>
      </c>
      <c r="I511" s="2"/>
      <c r="J511" s="2">
        <v>2</v>
      </c>
      <c r="K511" s="31">
        <v>8</v>
      </c>
      <c r="L511" s="31">
        <v>700</v>
      </c>
      <c r="M511" s="31">
        <f>K511*L511/5</f>
        <v>1120</v>
      </c>
      <c r="N511" s="31">
        <f>M511*0.15*5.5</f>
        <v>924</v>
      </c>
      <c r="O511" s="31">
        <f>M511*6.6*5.5+N511*2</f>
        <v>42504</v>
      </c>
      <c r="P511" s="31">
        <v>1</v>
      </c>
      <c r="Q511" s="31">
        <v>1</v>
      </c>
      <c r="R511" s="31">
        <f t="shared" si="73"/>
        <v>1035000</v>
      </c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  <c r="AG511" s="41"/>
      <c r="AH511" s="41"/>
      <c r="AI511" s="41"/>
      <c r="AJ511" s="41"/>
      <c r="AK511" s="41"/>
      <c r="AL511" s="41"/>
      <c r="AM511" s="41"/>
      <c r="AN511" s="41"/>
      <c r="AO511" s="41"/>
      <c r="AP511" s="41"/>
    </row>
    <row r="512" spans="1:42" s="40" customFormat="1" ht="21.75" customHeight="1">
      <c r="A512" s="29">
        <v>94</v>
      </c>
      <c r="B512" s="3" t="s">
        <v>80</v>
      </c>
      <c r="C512" s="5" t="s">
        <v>976</v>
      </c>
      <c r="D512" s="8" t="s">
        <v>132</v>
      </c>
      <c r="E512" s="3" t="s">
        <v>44</v>
      </c>
      <c r="F512" s="3"/>
      <c r="G512" s="2">
        <v>4</v>
      </c>
      <c r="H512" s="2" t="s">
        <v>446</v>
      </c>
      <c r="I512" s="2">
        <v>1</v>
      </c>
      <c r="J512" s="2"/>
      <c r="K512" s="31">
        <v>15</v>
      </c>
      <c r="L512" s="11">
        <v>1200</v>
      </c>
      <c r="M512" s="31">
        <f>K512*L512*5/100</f>
        <v>900</v>
      </c>
      <c r="N512" s="31">
        <f>M512*0.15*7</f>
        <v>945</v>
      </c>
      <c r="O512" s="31">
        <f>M512*6.6*7+N512*2</f>
        <v>43470</v>
      </c>
      <c r="P512" s="31">
        <v>1</v>
      </c>
      <c r="Q512" s="31">
        <v>1</v>
      </c>
      <c r="R512" s="31">
        <f t="shared" si="73"/>
        <v>1035000</v>
      </c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  <c r="AG512" s="41"/>
      <c r="AH512" s="41"/>
      <c r="AI512" s="41"/>
      <c r="AJ512" s="41"/>
      <c r="AK512" s="41"/>
      <c r="AL512" s="41"/>
      <c r="AM512" s="41"/>
      <c r="AN512" s="41"/>
      <c r="AO512" s="41"/>
      <c r="AP512" s="41"/>
    </row>
    <row r="513" spans="1:42" s="40" customFormat="1" ht="21.75" customHeight="1">
      <c r="A513" s="29">
        <v>95</v>
      </c>
      <c r="B513" s="3" t="s">
        <v>80</v>
      </c>
      <c r="C513" s="5" t="s">
        <v>977</v>
      </c>
      <c r="D513" s="8" t="s">
        <v>133</v>
      </c>
      <c r="E513" s="3" t="s">
        <v>44</v>
      </c>
      <c r="F513" s="3"/>
      <c r="G513" s="2">
        <v>4</v>
      </c>
      <c r="H513" s="2" t="s">
        <v>446</v>
      </c>
      <c r="I513" s="2">
        <v>1</v>
      </c>
      <c r="J513" s="2"/>
      <c r="K513" s="31">
        <v>15</v>
      </c>
      <c r="L513" s="11">
        <v>1200</v>
      </c>
      <c r="M513" s="31">
        <f>K513*L513*5/100</f>
        <v>900</v>
      </c>
      <c r="N513" s="31">
        <f>M513*0.15*7</f>
        <v>945</v>
      </c>
      <c r="O513" s="31">
        <f>M513*6.6*7+N513*2</f>
        <v>43470</v>
      </c>
      <c r="P513" s="31">
        <v>1</v>
      </c>
      <c r="Q513" s="31">
        <v>1</v>
      </c>
      <c r="R513" s="31">
        <f t="shared" si="73"/>
        <v>1035000</v>
      </c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  <c r="AG513" s="41"/>
      <c r="AH513" s="41"/>
      <c r="AI513" s="41"/>
      <c r="AJ513" s="41"/>
      <c r="AK513" s="41"/>
      <c r="AL513" s="41"/>
      <c r="AM513" s="41"/>
      <c r="AN513" s="41"/>
      <c r="AO513" s="41"/>
      <c r="AP513" s="41"/>
    </row>
    <row r="514" spans="1:42" s="40" customFormat="1" ht="21.75" customHeight="1">
      <c r="A514" s="29">
        <v>96</v>
      </c>
      <c r="B514" s="3" t="s">
        <v>79</v>
      </c>
      <c r="C514" s="5" t="s">
        <v>978</v>
      </c>
      <c r="D514" s="8" t="s">
        <v>979</v>
      </c>
      <c r="E514" s="3" t="s">
        <v>41</v>
      </c>
      <c r="F514" s="3"/>
      <c r="G514" s="2">
        <v>2</v>
      </c>
      <c r="H514" s="2" t="s">
        <v>397</v>
      </c>
      <c r="I514" s="2">
        <v>4</v>
      </c>
      <c r="J514" s="2"/>
      <c r="K514" s="31">
        <v>7</v>
      </c>
      <c r="L514" s="31">
        <v>1000</v>
      </c>
      <c r="M514" s="31">
        <f aca="true" t="shared" si="74" ref="M514:M522">K514*L514/5</f>
        <v>1400</v>
      </c>
      <c r="N514" s="31">
        <f aca="true" t="shared" si="75" ref="N514:N522">M514*0.15*5.5</f>
        <v>1155</v>
      </c>
      <c r="O514" s="31">
        <f aca="true" t="shared" si="76" ref="O514:O522">M514*6.6*5.5+N514*2</f>
        <v>53130</v>
      </c>
      <c r="P514" s="31">
        <v>1</v>
      </c>
      <c r="Q514" s="31">
        <v>1</v>
      </c>
      <c r="R514" s="31">
        <f t="shared" si="73"/>
        <v>1035000</v>
      </c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  <c r="AG514" s="41"/>
      <c r="AH514" s="41"/>
      <c r="AI514" s="41"/>
      <c r="AJ514" s="41"/>
      <c r="AK514" s="41"/>
      <c r="AL514" s="41"/>
      <c r="AM514" s="41"/>
      <c r="AN514" s="41"/>
      <c r="AO514" s="41"/>
      <c r="AP514" s="41"/>
    </row>
    <row r="515" spans="1:42" s="40" customFormat="1" ht="21.75" customHeight="1">
      <c r="A515" s="29">
        <v>97</v>
      </c>
      <c r="B515" s="3" t="s">
        <v>79</v>
      </c>
      <c r="C515" s="5" t="s">
        <v>980</v>
      </c>
      <c r="D515" s="8" t="s">
        <v>981</v>
      </c>
      <c r="E515" s="3" t="s">
        <v>42</v>
      </c>
      <c r="F515" s="3"/>
      <c r="G515" s="2">
        <v>1</v>
      </c>
      <c r="H515" s="2" t="s">
        <v>395</v>
      </c>
      <c r="I515" s="2">
        <v>2</v>
      </c>
      <c r="J515" s="2"/>
      <c r="K515" s="31">
        <v>8</v>
      </c>
      <c r="L515" s="31">
        <v>500</v>
      </c>
      <c r="M515" s="31">
        <f t="shared" si="74"/>
        <v>800</v>
      </c>
      <c r="N515" s="31">
        <f t="shared" si="75"/>
        <v>660</v>
      </c>
      <c r="O515" s="31">
        <f t="shared" si="76"/>
        <v>30360</v>
      </c>
      <c r="P515" s="31">
        <v>1</v>
      </c>
      <c r="Q515" s="31">
        <v>1</v>
      </c>
      <c r="R515" s="31">
        <f t="shared" si="73"/>
        <v>1035000</v>
      </c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  <c r="AG515" s="41"/>
      <c r="AH515" s="41"/>
      <c r="AI515" s="41"/>
      <c r="AJ515" s="41"/>
      <c r="AK515" s="41"/>
      <c r="AL515" s="41"/>
      <c r="AM515" s="41"/>
      <c r="AN515" s="41"/>
      <c r="AO515" s="41"/>
      <c r="AP515" s="41"/>
    </row>
    <row r="516" spans="1:42" s="40" customFormat="1" ht="21.75" customHeight="1">
      <c r="A516" s="29">
        <v>98</v>
      </c>
      <c r="B516" s="3" t="s">
        <v>79</v>
      </c>
      <c r="C516" s="5" t="s">
        <v>982</v>
      </c>
      <c r="D516" s="8" t="s">
        <v>983</v>
      </c>
      <c r="E516" s="3" t="s">
        <v>44</v>
      </c>
      <c r="F516" s="3"/>
      <c r="G516" s="2">
        <v>2</v>
      </c>
      <c r="H516" s="2" t="s">
        <v>863</v>
      </c>
      <c r="I516" s="2"/>
      <c r="J516" s="2">
        <v>4</v>
      </c>
      <c r="K516" s="31">
        <v>8</v>
      </c>
      <c r="L516" s="31">
        <v>400</v>
      </c>
      <c r="M516" s="31">
        <f t="shared" si="74"/>
        <v>640</v>
      </c>
      <c r="N516" s="31">
        <f t="shared" si="75"/>
        <v>528</v>
      </c>
      <c r="O516" s="31">
        <f t="shared" si="76"/>
        <v>24288</v>
      </c>
      <c r="P516" s="31">
        <v>1</v>
      </c>
      <c r="Q516" s="31">
        <v>1</v>
      </c>
      <c r="R516" s="31">
        <f t="shared" si="73"/>
        <v>1035000</v>
      </c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1"/>
      <c r="AG516" s="41"/>
      <c r="AH516" s="41"/>
      <c r="AI516" s="41"/>
      <c r="AJ516" s="41"/>
      <c r="AK516" s="41"/>
      <c r="AL516" s="41"/>
      <c r="AM516" s="41"/>
      <c r="AN516" s="41"/>
      <c r="AO516" s="41"/>
      <c r="AP516" s="41"/>
    </row>
    <row r="517" spans="1:42" s="40" customFormat="1" ht="21.75" customHeight="1">
      <c r="A517" s="29">
        <v>99</v>
      </c>
      <c r="B517" s="3" t="s">
        <v>79</v>
      </c>
      <c r="C517" s="5" t="s">
        <v>984</v>
      </c>
      <c r="D517" s="8" t="s">
        <v>985</v>
      </c>
      <c r="E517" s="3" t="s">
        <v>44</v>
      </c>
      <c r="F517" s="3"/>
      <c r="G517" s="2">
        <v>3</v>
      </c>
      <c r="H517" s="2" t="s">
        <v>395</v>
      </c>
      <c r="I517" s="2">
        <v>2</v>
      </c>
      <c r="J517" s="2"/>
      <c r="K517" s="31">
        <v>6</v>
      </c>
      <c r="L517" s="31">
        <v>600</v>
      </c>
      <c r="M517" s="31">
        <f t="shared" si="74"/>
        <v>720</v>
      </c>
      <c r="N517" s="31">
        <f t="shared" si="75"/>
        <v>594</v>
      </c>
      <c r="O517" s="31">
        <f t="shared" si="76"/>
        <v>27324</v>
      </c>
      <c r="P517" s="31">
        <v>1</v>
      </c>
      <c r="Q517" s="31">
        <v>1</v>
      </c>
      <c r="R517" s="31">
        <f t="shared" si="73"/>
        <v>1035000</v>
      </c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  <c r="AG517" s="41"/>
      <c r="AH517" s="41"/>
      <c r="AI517" s="41"/>
      <c r="AJ517" s="41"/>
      <c r="AK517" s="41"/>
      <c r="AL517" s="41"/>
      <c r="AM517" s="41"/>
      <c r="AN517" s="41"/>
      <c r="AO517" s="41"/>
      <c r="AP517" s="41"/>
    </row>
    <row r="518" spans="1:42" s="40" customFormat="1" ht="21.75" customHeight="1">
      <c r="A518" s="29">
        <v>100</v>
      </c>
      <c r="B518" s="3" t="s">
        <v>79</v>
      </c>
      <c r="C518" s="5" t="s">
        <v>986</v>
      </c>
      <c r="D518" s="5" t="s">
        <v>987</v>
      </c>
      <c r="E518" s="3" t="s">
        <v>41</v>
      </c>
      <c r="F518" s="3" t="s">
        <v>988</v>
      </c>
      <c r="G518" s="2">
        <v>1</v>
      </c>
      <c r="H518" s="2" t="s">
        <v>446</v>
      </c>
      <c r="I518" s="2">
        <v>1</v>
      </c>
      <c r="J518" s="2"/>
      <c r="K518" s="31">
        <v>7</v>
      </c>
      <c r="L518" s="31">
        <v>300</v>
      </c>
      <c r="M518" s="31">
        <f t="shared" si="74"/>
        <v>420</v>
      </c>
      <c r="N518" s="31">
        <f t="shared" si="75"/>
        <v>346.5</v>
      </c>
      <c r="O518" s="31">
        <f t="shared" si="76"/>
        <v>15939</v>
      </c>
      <c r="P518" s="31">
        <v>1</v>
      </c>
      <c r="Q518" s="31">
        <v>1</v>
      </c>
      <c r="R518" s="31">
        <f t="shared" si="73"/>
        <v>1035000</v>
      </c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  <c r="AG518" s="41"/>
      <c r="AH518" s="41"/>
      <c r="AI518" s="41"/>
      <c r="AJ518" s="41"/>
      <c r="AK518" s="41"/>
      <c r="AL518" s="41"/>
      <c r="AM518" s="41"/>
      <c r="AN518" s="41"/>
      <c r="AO518" s="41"/>
      <c r="AP518" s="41"/>
    </row>
    <row r="519" spans="1:42" s="40" customFormat="1" ht="21.75" customHeight="1">
      <c r="A519" s="29">
        <v>101</v>
      </c>
      <c r="B519" s="3" t="s">
        <v>79</v>
      </c>
      <c r="C519" s="5" t="s">
        <v>989</v>
      </c>
      <c r="D519" s="5" t="s">
        <v>990</v>
      </c>
      <c r="E519" s="3" t="s">
        <v>40</v>
      </c>
      <c r="F519" s="3"/>
      <c r="G519" s="2">
        <v>1</v>
      </c>
      <c r="H519" s="2" t="s">
        <v>395</v>
      </c>
      <c r="I519" s="2">
        <v>2</v>
      </c>
      <c r="J519" s="2"/>
      <c r="K519" s="31">
        <v>9</v>
      </c>
      <c r="L519" s="31">
        <v>150</v>
      </c>
      <c r="M519" s="31">
        <f t="shared" si="74"/>
        <v>270</v>
      </c>
      <c r="N519" s="31">
        <f t="shared" si="75"/>
        <v>222.75</v>
      </c>
      <c r="O519" s="31">
        <f t="shared" si="76"/>
        <v>10246.5</v>
      </c>
      <c r="P519" s="31">
        <v>1</v>
      </c>
      <c r="Q519" s="31">
        <v>1</v>
      </c>
      <c r="R519" s="31">
        <f t="shared" si="73"/>
        <v>1035000</v>
      </c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  <c r="AG519" s="41"/>
      <c r="AH519" s="41"/>
      <c r="AI519" s="41"/>
      <c r="AJ519" s="41"/>
      <c r="AK519" s="41"/>
      <c r="AL519" s="41"/>
      <c r="AM519" s="41"/>
      <c r="AN519" s="41"/>
      <c r="AO519" s="41"/>
      <c r="AP519" s="41"/>
    </row>
    <row r="520" spans="1:42" s="40" customFormat="1" ht="21.75" customHeight="1">
      <c r="A520" s="29">
        <v>102</v>
      </c>
      <c r="B520" s="3" t="s">
        <v>79</v>
      </c>
      <c r="C520" s="5" t="s">
        <v>991</v>
      </c>
      <c r="D520" s="8" t="s">
        <v>21</v>
      </c>
      <c r="E520" s="3" t="s">
        <v>41</v>
      </c>
      <c r="F520" s="3" t="s">
        <v>992</v>
      </c>
      <c r="G520" s="2">
        <v>1</v>
      </c>
      <c r="H520" s="2" t="s">
        <v>446</v>
      </c>
      <c r="I520" s="2">
        <v>1</v>
      </c>
      <c r="J520" s="2"/>
      <c r="K520" s="31">
        <v>5</v>
      </c>
      <c r="L520" s="31">
        <v>1000</v>
      </c>
      <c r="M520" s="31">
        <f t="shared" si="74"/>
        <v>1000</v>
      </c>
      <c r="N520" s="31">
        <f t="shared" si="75"/>
        <v>825</v>
      </c>
      <c r="O520" s="31">
        <f t="shared" si="76"/>
        <v>37950</v>
      </c>
      <c r="P520" s="31">
        <v>1</v>
      </c>
      <c r="Q520" s="31">
        <v>1</v>
      </c>
      <c r="R520" s="31">
        <f t="shared" si="73"/>
        <v>1035000</v>
      </c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  <c r="AG520" s="41"/>
      <c r="AH520" s="41"/>
      <c r="AI520" s="41"/>
      <c r="AJ520" s="41"/>
      <c r="AK520" s="41"/>
      <c r="AL520" s="41"/>
      <c r="AM520" s="41"/>
      <c r="AN520" s="41"/>
      <c r="AO520" s="41"/>
      <c r="AP520" s="41"/>
    </row>
    <row r="521" spans="1:42" s="40" customFormat="1" ht="21.75" customHeight="1">
      <c r="A521" s="29">
        <v>103</v>
      </c>
      <c r="B521" s="3" t="s">
        <v>79</v>
      </c>
      <c r="C521" s="5" t="s">
        <v>993</v>
      </c>
      <c r="D521" s="8" t="s">
        <v>994</v>
      </c>
      <c r="E521" s="3" t="s">
        <v>42</v>
      </c>
      <c r="F521" s="3"/>
      <c r="G521" s="2">
        <v>3</v>
      </c>
      <c r="H521" s="2" t="s">
        <v>413</v>
      </c>
      <c r="I521" s="2">
        <v>6</v>
      </c>
      <c r="J521" s="2"/>
      <c r="K521" s="31">
        <v>10</v>
      </c>
      <c r="L521" s="31">
        <v>1000</v>
      </c>
      <c r="M521" s="31">
        <f t="shared" si="74"/>
        <v>2000</v>
      </c>
      <c r="N521" s="31">
        <f t="shared" si="75"/>
        <v>1650</v>
      </c>
      <c r="O521" s="31">
        <f t="shared" si="76"/>
        <v>75900</v>
      </c>
      <c r="P521" s="31">
        <v>1</v>
      </c>
      <c r="Q521" s="31">
        <v>1</v>
      </c>
      <c r="R521" s="31">
        <f t="shared" si="73"/>
        <v>1035000</v>
      </c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  <c r="AG521" s="41"/>
      <c r="AH521" s="41"/>
      <c r="AI521" s="41"/>
      <c r="AJ521" s="41"/>
      <c r="AK521" s="41"/>
      <c r="AL521" s="41"/>
      <c r="AM521" s="41"/>
      <c r="AN521" s="41"/>
      <c r="AO521" s="41"/>
      <c r="AP521" s="41"/>
    </row>
    <row r="522" spans="1:42" s="40" customFormat="1" ht="21.75" customHeight="1">
      <c r="A522" s="29">
        <v>104</v>
      </c>
      <c r="B522" s="3" t="s">
        <v>83</v>
      </c>
      <c r="C522" s="5" t="s">
        <v>121</v>
      </c>
      <c r="D522" s="8" t="s">
        <v>122</v>
      </c>
      <c r="E522" s="3" t="s">
        <v>39</v>
      </c>
      <c r="F522" s="3"/>
      <c r="G522" s="2">
        <v>2</v>
      </c>
      <c r="H522" s="2" t="s">
        <v>407</v>
      </c>
      <c r="I522" s="2">
        <v>3</v>
      </c>
      <c r="J522" s="2"/>
      <c r="K522" s="31">
        <v>12</v>
      </c>
      <c r="L522" s="31">
        <v>1000</v>
      </c>
      <c r="M522" s="31">
        <f t="shared" si="74"/>
        <v>2400</v>
      </c>
      <c r="N522" s="31">
        <f t="shared" si="75"/>
        <v>1980</v>
      </c>
      <c r="O522" s="31">
        <f t="shared" si="76"/>
        <v>91080</v>
      </c>
      <c r="P522" s="31">
        <v>1</v>
      </c>
      <c r="Q522" s="31">
        <v>1</v>
      </c>
      <c r="R522" s="31">
        <f t="shared" si="73"/>
        <v>1035000</v>
      </c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  <c r="AG522" s="41"/>
      <c r="AH522" s="41"/>
      <c r="AI522" s="41"/>
      <c r="AJ522" s="41"/>
      <c r="AK522" s="41"/>
      <c r="AL522" s="41"/>
      <c r="AM522" s="41"/>
      <c r="AN522" s="41"/>
      <c r="AO522" s="41"/>
      <c r="AP522" s="41"/>
    </row>
    <row r="523" spans="1:42" s="40" customFormat="1" ht="21.75" customHeight="1">
      <c r="A523" s="29">
        <v>105</v>
      </c>
      <c r="B523" s="3" t="s">
        <v>80</v>
      </c>
      <c r="C523" s="5" t="s">
        <v>89</v>
      </c>
      <c r="D523" s="8" t="s">
        <v>90</v>
      </c>
      <c r="E523" s="3" t="s">
        <v>40</v>
      </c>
      <c r="F523" s="3"/>
      <c r="G523" s="2">
        <v>2</v>
      </c>
      <c r="H523" s="2" t="s">
        <v>407</v>
      </c>
      <c r="I523" s="2">
        <v>3</v>
      </c>
      <c r="J523" s="2"/>
      <c r="K523" s="31">
        <v>12</v>
      </c>
      <c r="L523" s="31">
        <v>600</v>
      </c>
      <c r="M523" s="31">
        <f>(4*L523/5)+(8*L523*5/100)</f>
        <v>720</v>
      </c>
      <c r="N523" s="31">
        <f>(4*L523/5*0.15*5.5)+(8*L523*5/100*0.15*7)</f>
        <v>648</v>
      </c>
      <c r="O523" s="31">
        <f>((L523*4/5*6.6*5.5)+(L523*4/5*5.5*0.15*2))+((L523*8*5/100*6.6*7)+(L523*8*5/100*0.15*7*2))</f>
        <v>29808</v>
      </c>
      <c r="P523" s="31">
        <v>1</v>
      </c>
      <c r="Q523" s="31">
        <v>1</v>
      </c>
      <c r="R523" s="31">
        <f t="shared" si="73"/>
        <v>1035000</v>
      </c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  <c r="AG523" s="41"/>
      <c r="AH523" s="41"/>
      <c r="AI523" s="41"/>
      <c r="AJ523" s="41"/>
      <c r="AK523" s="41"/>
      <c r="AL523" s="41"/>
      <c r="AM523" s="41"/>
      <c r="AN523" s="41"/>
      <c r="AO523" s="41"/>
      <c r="AP523" s="41"/>
    </row>
    <row r="524" spans="1:42" s="40" customFormat="1" ht="21.75" customHeight="1">
      <c r="A524" s="29">
        <v>106</v>
      </c>
      <c r="B524" s="3" t="s">
        <v>80</v>
      </c>
      <c r="C524" s="5" t="s">
        <v>91</v>
      </c>
      <c r="D524" s="8" t="s">
        <v>90</v>
      </c>
      <c r="E524" s="3" t="s">
        <v>40</v>
      </c>
      <c r="F524" s="3"/>
      <c r="G524" s="2">
        <v>2</v>
      </c>
      <c r="H524" s="2" t="s">
        <v>407</v>
      </c>
      <c r="I524" s="2">
        <v>3</v>
      </c>
      <c r="J524" s="2"/>
      <c r="K524" s="31">
        <v>12</v>
      </c>
      <c r="L524" s="31">
        <v>600</v>
      </c>
      <c r="M524" s="31">
        <f aca="true" t="shared" si="77" ref="M524:M587">K524*L524*5/100</f>
        <v>360</v>
      </c>
      <c r="N524" s="31">
        <f>M524*0.15*7</f>
        <v>378</v>
      </c>
      <c r="O524" s="31">
        <f>M524*6.6*7+N524*2</f>
        <v>17388</v>
      </c>
      <c r="P524" s="31">
        <v>1</v>
      </c>
      <c r="Q524" s="31">
        <v>1</v>
      </c>
      <c r="R524" s="31">
        <f t="shared" si="73"/>
        <v>1035000</v>
      </c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  <c r="AG524" s="41"/>
      <c r="AH524" s="41"/>
      <c r="AI524" s="41"/>
      <c r="AJ524" s="41"/>
      <c r="AK524" s="41"/>
      <c r="AL524" s="41"/>
      <c r="AM524" s="41"/>
      <c r="AN524" s="41"/>
      <c r="AO524" s="41"/>
      <c r="AP524" s="41"/>
    </row>
    <row r="525" spans="1:42" s="42" customFormat="1" ht="21.75" customHeight="1">
      <c r="A525" s="29">
        <v>107</v>
      </c>
      <c r="B525" s="3" t="s">
        <v>80</v>
      </c>
      <c r="C525" s="5" t="s">
        <v>995</v>
      </c>
      <c r="D525" s="8" t="s">
        <v>996</v>
      </c>
      <c r="E525" s="3" t="s">
        <v>77</v>
      </c>
      <c r="F525" s="3"/>
      <c r="G525" s="2">
        <v>3</v>
      </c>
      <c r="H525" s="2" t="s">
        <v>997</v>
      </c>
      <c r="I525" s="2">
        <v>6</v>
      </c>
      <c r="J525" s="2">
        <v>3</v>
      </c>
      <c r="K525" s="31">
        <v>27</v>
      </c>
      <c r="L525" s="31">
        <v>1200</v>
      </c>
      <c r="M525" s="31">
        <f t="shared" si="77"/>
        <v>1620</v>
      </c>
      <c r="N525" s="31">
        <f aca="true" t="shared" si="78" ref="N525:N588">M525*0.15*7</f>
        <v>1701</v>
      </c>
      <c r="O525" s="31">
        <f aca="true" t="shared" si="79" ref="O525:O588">M525*6.6*7+N525*2</f>
        <v>78246</v>
      </c>
      <c r="P525" s="31">
        <v>1</v>
      </c>
      <c r="Q525" s="31">
        <v>1</v>
      </c>
      <c r="R525" s="31">
        <f t="shared" si="73"/>
        <v>1035000</v>
      </c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</row>
    <row r="526" spans="1:42" s="40" customFormat="1" ht="21.75" customHeight="1">
      <c r="A526" s="29">
        <v>108</v>
      </c>
      <c r="B526" s="3" t="s">
        <v>80</v>
      </c>
      <c r="C526" s="5" t="s">
        <v>998</v>
      </c>
      <c r="D526" s="8" t="s">
        <v>996</v>
      </c>
      <c r="E526" s="3" t="s">
        <v>77</v>
      </c>
      <c r="F526" s="3"/>
      <c r="G526" s="2">
        <v>1</v>
      </c>
      <c r="H526" s="2" t="s">
        <v>999</v>
      </c>
      <c r="I526" s="2">
        <v>1</v>
      </c>
      <c r="J526" s="2">
        <v>1</v>
      </c>
      <c r="K526" s="31">
        <v>11</v>
      </c>
      <c r="L526" s="31">
        <v>1200</v>
      </c>
      <c r="M526" s="31">
        <f t="shared" si="77"/>
        <v>660</v>
      </c>
      <c r="N526" s="31">
        <f t="shared" si="78"/>
        <v>693</v>
      </c>
      <c r="O526" s="31">
        <f t="shared" si="79"/>
        <v>31878</v>
      </c>
      <c r="P526" s="31">
        <v>1</v>
      </c>
      <c r="Q526" s="31">
        <v>1</v>
      </c>
      <c r="R526" s="31">
        <f t="shared" si="73"/>
        <v>1035000</v>
      </c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  <c r="AG526" s="41"/>
      <c r="AH526" s="41"/>
      <c r="AI526" s="41"/>
      <c r="AJ526" s="41"/>
      <c r="AK526" s="41"/>
      <c r="AL526" s="41"/>
      <c r="AM526" s="41"/>
      <c r="AN526" s="41"/>
      <c r="AO526" s="41"/>
      <c r="AP526" s="41"/>
    </row>
    <row r="527" spans="1:42" s="40" customFormat="1" ht="21.75" customHeight="1">
      <c r="A527" s="29">
        <v>109</v>
      </c>
      <c r="B527" s="3" t="s">
        <v>80</v>
      </c>
      <c r="C527" s="5" t="s">
        <v>1000</v>
      </c>
      <c r="D527" s="8" t="s">
        <v>996</v>
      </c>
      <c r="E527" s="3" t="s">
        <v>77</v>
      </c>
      <c r="F527" s="3"/>
      <c r="G527" s="2">
        <v>2</v>
      </c>
      <c r="H527" s="2" t="s">
        <v>999</v>
      </c>
      <c r="I527" s="2">
        <v>1</v>
      </c>
      <c r="J527" s="2">
        <v>1</v>
      </c>
      <c r="K527" s="31">
        <v>11</v>
      </c>
      <c r="L527" s="31">
        <v>1200</v>
      </c>
      <c r="M527" s="31">
        <f t="shared" si="77"/>
        <v>660</v>
      </c>
      <c r="N527" s="31">
        <f t="shared" si="78"/>
        <v>693</v>
      </c>
      <c r="O527" s="31">
        <f t="shared" si="79"/>
        <v>31878</v>
      </c>
      <c r="P527" s="31">
        <v>1</v>
      </c>
      <c r="Q527" s="31">
        <v>1</v>
      </c>
      <c r="R527" s="31">
        <f t="shared" si="73"/>
        <v>1035000</v>
      </c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  <c r="AG527" s="41"/>
      <c r="AH527" s="41"/>
      <c r="AI527" s="41"/>
      <c r="AJ527" s="41"/>
      <c r="AK527" s="41"/>
      <c r="AL527" s="41"/>
      <c r="AM527" s="41"/>
      <c r="AN527" s="41"/>
      <c r="AO527" s="41"/>
      <c r="AP527" s="41"/>
    </row>
    <row r="528" spans="1:42" s="40" customFormat="1" ht="21.75" customHeight="1">
      <c r="A528" s="29">
        <v>110</v>
      </c>
      <c r="B528" s="3" t="s">
        <v>80</v>
      </c>
      <c r="C528" s="5" t="s">
        <v>1001</v>
      </c>
      <c r="D528" s="8" t="s">
        <v>996</v>
      </c>
      <c r="E528" s="3" t="s">
        <v>77</v>
      </c>
      <c r="F528" s="3"/>
      <c r="G528" s="2">
        <v>1</v>
      </c>
      <c r="H528" s="2" t="s">
        <v>1002</v>
      </c>
      <c r="I528" s="2">
        <v>2</v>
      </c>
      <c r="J528" s="2">
        <v>2</v>
      </c>
      <c r="K528" s="31">
        <v>11</v>
      </c>
      <c r="L528" s="31">
        <v>1200</v>
      </c>
      <c r="M528" s="31">
        <f t="shared" si="77"/>
        <v>660</v>
      </c>
      <c r="N528" s="31">
        <f t="shared" si="78"/>
        <v>693</v>
      </c>
      <c r="O528" s="31">
        <f t="shared" si="79"/>
        <v>31878</v>
      </c>
      <c r="P528" s="31">
        <v>1</v>
      </c>
      <c r="Q528" s="31">
        <v>1</v>
      </c>
      <c r="R528" s="31">
        <f t="shared" si="73"/>
        <v>1035000</v>
      </c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  <c r="AG528" s="41"/>
      <c r="AH528" s="41"/>
      <c r="AI528" s="41"/>
      <c r="AJ528" s="41"/>
      <c r="AK528" s="41"/>
      <c r="AL528" s="41"/>
      <c r="AM528" s="41"/>
      <c r="AN528" s="41"/>
      <c r="AO528" s="41"/>
      <c r="AP528" s="41"/>
    </row>
    <row r="529" spans="1:42" s="40" customFormat="1" ht="21.75" customHeight="1">
      <c r="A529" s="29">
        <v>111</v>
      </c>
      <c r="B529" s="3" t="s">
        <v>80</v>
      </c>
      <c r="C529" s="5" t="s">
        <v>1003</v>
      </c>
      <c r="D529" s="8" t="s">
        <v>996</v>
      </c>
      <c r="E529" s="3" t="s">
        <v>77</v>
      </c>
      <c r="F529" s="3"/>
      <c r="G529" s="2">
        <v>1</v>
      </c>
      <c r="H529" s="2" t="s">
        <v>999</v>
      </c>
      <c r="I529" s="2">
        <v>1</v>
      </c>
      <c r="J529" s="2">
        <v>1</v>
      </c>
      <c r="K529" s="31">
        <v>11</v>
      </c>
      <c r="L529" s="31">
        <v>1200</v>
      </c>
      <c r="M529" s="31">
        <f t="shared" si="77"/>
        <v>660</v>
      </c>
      <c r="N529" s="31">
        <f t="shared" si="78"/>
        <v>693</v>
      </c>
      <c r="O529" s="31">
        <f t="shared" si="79"/>
        <v>31878</v>
      </c>
      <c r="P529" s="31">
        <v>1</v>
      </c>
      <c r="Q529" s="31">
        <v>1</v>
      </c>
      <c r="R529" s="31">
        <f t="shared" si="73"/>
        <v>1035000</v>
      </c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  <c r="AG529" s="41"/>
      <c r="AH529" s="41"/>
      <c r="AI529" s="41"/>
      <c r="AJ529" s="41"/>
      <c r="AK529" s="41"/>
      <c r="AL529" s="41"/>
      <c r="AM529" s="41"/>
      <c r="AN529" s="41"/>
      <c r="AO529" s="41"/>
      <c r="AP529" s="41"/>
    </row>
    <row r="530" spans="1:42" s="40" customFormat="1" ht="21.75" customHeight="1">
      <c r="A530" s="29">
        <v>112</v>
      </c>
      <c r="B530" s="3" t="s">
        <v>80</v>
      </c>
      <c r="C530" s="5" t="s">
        <v>1004</v>
      </c>
      <c r="D530" s="8" t="s">
        <v>996</v>
      </c>
      <c r="E530" s="3" t="s">
        <v>77</v>
      </c>
      <c r="F530" s="3"/>
      <c r="G530" s="2">
        <v>1</v>
      </c>
      <c r="H530" s="2" t="s">
        <v>999</v>
      </c>
      <c r="I530" s="2">
        <v>1</v>
      </c>
      <c r="J530" s="2">
        <v>1</v>
      </c>
      <c r="K530" s="31">
        <v>11</v>
      </c>
      <c r="L530" s="31">
        <v>1200</v>
      </c>
      <c r="M530" s="31">
        <f t="shared" si="77"/>
        <v>660</v>
      </c>
      <c r="N530" s="31">
        <f t="shared" si="78"/>
        <v>693</v>
      </c>
      <c r="O530" s="31">
        <f t="shared" si="79"/>
        <v>31878</v>
      </c>
      <c r="P530" s="31">
        <v>1</v>
      </c>
      <c r="Q530" s="31">
        <v>1</v>
      </c>
      <c r="R530" s="31">
        <f t="shared" si="73"/>
        <v>1035000</v>
      </c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  <c r="AG530" s="41"/>
      <c r="AH530" s="41"/>
      <c r="AI530" s="41"/>
      <c r="AJ530" s="41"/>
      <c r="AK530" s="41"/>
      <c r="AL530" s="41"/>
      <c r="AM530" s="41"/>
      <c r="AN530" s="41"/>
      <c r="AO530" s="41"/>
      <c r="AP530" s="41"/>
    </row>
    <row r="531" spans="1:42" s="40" customFormat="1" ht="21.75" customHeight="1">
      <c r="A531" s="29">
        <v>113</v>
      </c>
      <c r="B531" s="3" t="s">
        <v>80</v>
      </c>
      <c r="C531" s="5" t="s">
        <v>1005</v>
      </c>
      <c r="D531" s="8" t="s">
        <v>996</v>
      </c>
      <c r="E531" s="3" t="s">
        <v>77</v>
      </c>
      <c r="F531" s="3"/>
      <c r="G531" s="2">
        <v>2</v>
      </c>
      <c r="H531" s="2" t="s">
        <v>999</v>
      </c>
      <c r="I531" s="2">
        <v>1</v>
      </c>
      <c r="J531" s="2">
        <v>1</v>
      </c>
      <c r="K531" s="31">
        <v>11</v>
      </c>
      <c r="L531" s="31">
        <v>1200</v>
      </c>
      <c r="M531" s="31">
        <f t="shared" si="77"/>
        <v>660</v>
      </c>
      <c r="N531" s="31">
        <f t="shared" si="78"/>
        <v>693</v>
      </c>
      <c r="O531" s="31">
        <f t="shared" si="79"/>
        <v>31878</v>
      </c>
      <c r="P531" s="31">
        <v>1</v>
      </c>
      <c r="Q531" s="31">
        <v>1</v>
      </c>
      <c r="R531" s="31">
        <f t="shared" si="73"/>
        <v>1035000</v>
      </c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  <c r="AG531" s="41"/>
      <c r="AH531" s="41"/>
      <c r="AI531" s="41"/>
      <c r="AJ531" s="41"/>
      <c r="AK531" s="41"/>
      <c r="AL531" s="41"/>
      <c r="AM531" s="41"/>
      <c r="AN531" s="41"/>
      <c r="AO531" s="41"/>
      <c r="AP531" s="41"/>
    </row>
    <row r="532" spans="1:42" s="40" customFormat="1" ht="21.75" customHeight="1">
      <c r="A532" s="29">
        <v>114</v>
      </c>
      <c r="B532" s="3" t="s">
        <v>80</v>
      </c>
      <c r="C532" s="5" t="s">
        <v>1006</v>
      </c>
      <c r="D532" s="8" t="s">
        <v>996</v>
      </c>
      <c r="E532" s="3" t="s">
        <v>77</v>
      </c>
      <c r="F532" s="3"/>
      <c r="G532" s="2">
        <v>2</v>
      </c>
      <c r="H532" s="2" t="s">
        <v>1002</v>
      </c>
      <c r="I532" s="2">
        <v>2</v>
      </c>
      <c r="J532" s="2">
        <v>2</v>
      </c>
      <c r="K532" s="31">
        <v>11</v>
      </c>
      <c r="L532" s="31">
        <v>1200</v>
      </c>
      <c r="M532" s="31">
        <f t="shared" si="77"/>
        <v>660</v>
      </c>
      <c r="N532" s="31">
        <f t="shared" si="78"/>
        <v>693</v>
      </c>
      <c r="O532" s="31">
        <f t="shared" si="79"/>
        <v>31878</v>
      </c>
      <c r="P532" s="31">
        <v>1</v>
      </c>
      <c r="Q532" s="31">
        <v>1</v>
      </c>
      <c r="R532" s="31">
        <f t="shared" si="73"/>
        <v>1035000</v>
      </c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F532" s="41"/>
      <c r="AG532" s="41"/>
      <c r="AH532" s="41"/>
      <c r="AI532" s="41"/>
      <c r="AJ532" s="41"/>
      <c r="AK532" s="41"/>
      <c r="AL532" s="41"/>
      <c r="AM532" s="41"/>
      <c r="AN532" s="41"/>
      <c r="AO532" s="41"/>
      <c r="AP532" s="41"/>
    </row>
    <row r="533" spans="1:42" s="40" customFormat="1" ht="21.75" customHeight="1">
      <c r="A533" s="29">
        <v>115</v>
      </c>
      <c r="B533" s="3" t="s">
        <v>80</v>
      </c>
      <c r="C533" s="5" t="s">
        <v>1007</v>
      </c>
      <c r="D533" s="8" t="s">
        <v>996</v>
      </c>
      <c r="E533" s="3" t="s">
        <v>77</v>
      </c>
      <c r="F533" s="3"/>
      <c r="G533" s="2">
        <v>1</v>
      </c>
      <c r="H533" s="2" t="s">
        <v>1008</v>
      </c>
      <c r="I533" s="2">
        <v>1</v>
      </c>
      <c r="J533" s="2">
        <v>3</v>
      </c>
      <c r="K533" s="31">
        <v>11</v>
      </c>
      <c r="L533" s="31">
        <v>1000</v>
      </c>
      <c r="M533" s="31">
        <f t="shared" si="77"/>
        <v>550</v>
      </c>
      <c r="N533" s="31">
        <f t="shared" si="78"/>
        <v>577.5</v>
      </c>
      <c r="O533" s="31">
        <f t="shared" si="79"/>
        <v>26565</v>
      </c>
      <c r="P533" s="31">
        <v>1</v>
      </c>
      <c r="Q533" s="31">
        <v>1</v>
      </c>
      <c r="R533" s="31">
        <f t="shared" si="73"/>
        <v>1035000</v>
      </c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F533" s="41"/>
      <c r="AG533" s="41"/>
      <c r="AH533" s="41"/>
      <c r="AI533" s="41"/>
      <c r="AJ533" s="41"/>
      <c r="AK533" s="41"/>
      <c r="AL533" s="41"/>
      <c r="AM533" s="41"/>
      <c r="AN533" s="41"/>
      <c r="AO533" s="41"/>
      <c r="AP533" s="41"/>
    </row>
    <row r="534" spans="1:42" s="40" customFormat="1" ht="21.75" customHeight="1">
      <c r="A534" s="29">
        <v>116</v>
      </c>
      <c r="B534" s="3" t="s">
        <v>80</v>
      </c>
      <c r="C534" s="5" t="s">
        <v>1009</v>
      </c>
      <c r="D534" s="8" t="s">
        <v>996</v>
      </c>
      <c r="E534" s="3" t="s">
        <v>77</v>
      </c>
      <c r="F534" s="3"/>
      <c r="G534" s="2">
        <v>1</v>
      </c>
      <c r="H534" s="2" t="s">
        <v>1010</v>
      </c>
      <c r="I534" s="2">
        <v>1</v>
      </c>
      <c r="J534" s="2">
        <v>2</v>
      </c>
      <c r="K534" s="31">
        <v>11</v>
      </c>
      <c r="L534" s="31">
        <v>1000</v>
      </c>
      <c r="M534" s="31">
        <f t="shared" si="77"/>
        <v>550</v>
      </c>
      <c r="N534" s="31">
        <f t="shared" si="78"/>
        <v>577.5</v>
      </c>
      <c r="O534" s="31">
        <f t="shared" si="79"/>
        <v>26565</v>
      </c>
      <c r="P534" s="31">
        <v>1</v>
      </c>
      <c r="Q534" s="31">
        <v>1</v>
      </c>
      <c r="R534" s="31">
        <f t="shared" si="73"/>
        <v>1035000</v>
      </c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  <c r="AG534" s="41"/>
      <c r="AH534" s="41"/>
      <c r="AI534" s="41"/>
      <c r="AJ534" s="41"/>
      <c r="AK534" s="41"/>
      <c r="AL534" s="41"/>
      <c r="AM534" s="41"/>
      <c r="AN534" s="41"/>
      <c r="AO534" s="41"/>
      <c r="AP534" s="41"/>
    </row>
    <row r="535" spans="1:42" s="40" customFormat="1" ht="21.75" customHeight="1">
      <c r="A535" s="29">
        <v>117</v>
      </c>
      <c r="B535" s="3" t="s">
        <v>80</v>
      </c>
      <c r="C535" s="5" t="s">
        <v>1011</v>
      </c>
      <c r="D535" s="8" t="s">
        <v>996</v>
      </c>
      <c r="E535" s="3" t="s">
        <v>77</v>
      </c>
      <c r="F535" s="3"/>
      <c r="G535" s="2">
        <v>1</v>
      </c>
      <c r="H535" s="2" t="s">
        <v>1010</v>
      </c>
      <c r="I535" s="2">
        <v>1</v>
      </c>
      <c r="J535" s="2">
        <v>2</v>
      </c>
      <c r="K535" s="31">
        <v>11</v>
      </c>
      <c r="L535" s="31">
        <v>1000</v>
      </c>
      <c r="M535" s="31">
        <f t="shared" si="77"/>
        <v>550</v>
      </c>
      <c r="N535" s="31">
        <f t="shared" si="78"/>
        <v>577.5</v>
      </c>
      <c r="O535" s="31">
        <f t="shared" si="79"/>
        <v>26565</v>
      </c>
      <c r="P535" s="31">
        <v>1</v>
      </c>
      <c r="Q535" s="31">
        <v>1</v>
      </c>
      <c r="R535" s="31">
        <f t="shared" si="73"/>
        <v>1035000</v>
      </c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  <c r="AG535" s="41"/>
      <c r="AH535" s="41"/>
      <c r="AI535" s="41"/>
      <c r="AJ535" s="41"/>
      <c r="AK535" s="41"/>
      <c r="AL535" s="41"/>
      <c r="AM535" s="41"/>
      <c r="AN535" s="41"/>
      <c r="AO535" s="41"/>
      <c r="AP535" s="41"/>
    </row>
    <row r="536" spans="1:42" s="40" customFormat="1" ht="21.75" customHeight="1">
      <c r="A536" s="29">
        <v>118</v>
      </c>
      <c r="B536" s="3" t="s">
        <v>80</v>
      </c>
      <c r="C536" s="5" t="s">
        <v>1012</v>
      </c>
      <c r="D536" s="8" t="s">
        <v>996</v>
      </c>
      <c r="E536" s="3" t="s">
        <v>77</v>
      </c>
      <c r="F536" s="3"/>
      <c r="G536" s="2">
        <v>2</v>
      </c>
      <c r="H536" s="2" t="s">
        <v>1013</v>
      </c>
      <c r="I536" s="2">
        <v>2</v>
      </c>
      <c r="J536" s="2">
        <v>1</v>
      </c>
      <c r="K536" s="31">
        <v>11</v>
      </c>
      <c r="L536" s="31">
        <v>1000</v>
      </c>
      <c r="M536" s="31">
        <f t="shared" si="77"/>
        <v>550</v>
      </c>
      <c r="N536" s="31">
        <f t="shared" si="78"/>
        <v>577.5</v>
      </c>
      <c r="O536" s="31">
        <f t="shared" si="79"/>
        <v>26565</v>
      </c>
      <c r="P536" s="31">
        <v>1</v>
      </c>
      <c r="Q536" s="31">
        <v>1</v>
      </c>
      <c r="R536" s="31">
        <f t="shared" si="73"/>
        <v>1035000</v>
      </c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  <c r="AG536" s="41"/>
      <c r="AH536" s="41"/>
      <c r="AI536" s="41"/>
      <c r="AJ536" s="41"/>
      <c r="AK536" s="41"/>
      <c r="AL536" s="41"/>
      <c r="AM536" s="41"/>
      <c r="AN536" s="41"/>
      <c r="AO536" s="41"/>
      <c r="AP536" s="41"/>
    </row>
    <row r="537" spans="1:42" s="42" customFormat="1" ht="21.75" customHeight="1">
      <c r="A537" s="29">
        <v>119</v>
      </c>
      <c r="B537" s="3" t="s">
        <v>80</v>
      </c>
      <c r="C537" s="5" t="s">
        <v>1014</v>
      </c>
      <c r="D537" s="8" t="s">
        <v>996</v>
      </c>
      <c r="E537" s="3" t="s">
        <v>77</v>
      </c>
      <c r="F537" s="3"/>
      <c r="G537" s="2">
        <v>2</v>
      </c>
      <c r="H537" s="2" t="s">
        <v>395</v>
      </c>
      <c r="I537" s="2">
        <v>2</v>
      </c>
      <c r="J537" s="2"/>
      <c r="K537" s="31">
        <v>11</v>
      </c>
      <c r="L537" s="31">
        <v>1000</v>
      </c>
      <c r="M537" s="31">
        <f t="shared" si="77"/>
        <v>550</v>
      </c>
      <c r="N537" s="31">
        <f t="shared" si="78"/>
        <v>577.5</v>
      </c>
      <c r="O537" s="31">
        <f t="shared" si="79"/>
        <v>26565</v>
      </c>
      <c r="P537" s="31">
        <v>1</v>
      </c>
      <c r="Q537" s="31">
        <v>1</v>
      </c>
      <c r="R537" s="31">
        <f t="shared" si="73"/>
        <v>1035000</v>
      </c>
      <c r="T537" s="43"/>
      <c r="U537" s="43"/>
      <c r="V537" s="43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</row>
    <row r="538" spans="1:42" s="42" customFormat="1" ht="21.75" customHeight="1">
      <c r="A538" s="29">
        <v>120</v>
      </c>
      <c r="B538" s="3" t="s">
        <v>80</v>
      </c>
      <c r="C538" s="5" t="s">
        <v>1015</v>
      </c>
      <c r="D538" s="8" t="s">
        <v>996</v>
      </c>
      <c r="E538" s="3" t="s">
        <v>77</v>
      </c>
      <c r="F538" s="3"/>
      <c r="G538" s="2">
        <v>1</v>
      </c>
      <c r="H538" s="2" t="s">
        <v>446</v>
      </c>
      <c r="I538" s="2">
        <v>1</v>
      </c>
      <c r="J538" s="2"/>
      <c r="K538" s="31">
        <v>11</v>
      </c>
      <c r="L538" s="31">
        <v>1000</v>
      </c>
      <c r="M538" s="31">
        <f t="shared" si="77"/>
        <v>550</v>
      </c>
      <c r="N538" s="31">
        <f t="shared" si="78"/>
        <v>577.5</v>
      </c>
      <c r="O538" s="31">
        <f t="shared" si="79"/>
        <v>26565</v>
      </c>
      <c r="P538" s="31">
        <v>1</v>
      </c>
      <c r="Q538" s="31">
        <v>1</v>
      </c>
      <c r="R538" s="31">
        <f t="shared" si="73"/>
        <v>1035000</v>
      </c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</row>
    <row r="539" spans="1:42" s="42" customFormat="1" ht="21.75" customHeight="1">
      <c r="A539" s="29">
        <v>121</v>
      </c>
      <c r="B539" s="3" t="s">
        <v>80</v>
      </c>
      <c r="C539" s="5" t="s">
        <v>1016</v>
      </c>
      <c r="D539" s="8" t="s">
        <v>996</v>
      </c>
      <c r="E539" s="3" t="s">
        <v>77</v>
      </c>
      <c r="F539" s="3"/>
      <c r="G539" s="2">
        <v>1</v>
      </c>
      <c r="H539" s="2" t="s">
        <v>446</v>
      </c>
      <c r="I539" s="2">
        <v>1</v>
      </c>
      <c r="J539" s="2"/>
      <c r="K539" s="31">
        <v>11</v>
      </c>
      <c r="L539" s="31">
        <v>1000</v>
      </c>
      <c r="M539" s="31">
        <f t="shared" si="77"/>
        <v>550</v>
      </c>
      <c r="N539" s="31">
        <f t="shared" si="78"/>
        <v>577.5</v>
      </c>
      <c r="O539" s="31">
        <f t="shared" si="79"/>
        <v>26565</v>
      </c>
      <c r="P539" s="31">
        <v>1</v>
      </c>
      <c r="Q539" s="31">
        <v>1</v>
      </c>
      <c r="R539" s="31">
        <f t="shared" si="73"/>
        <v>1035000</v>
      </c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</row>
    <row r="540" spans="1:42" s="42" customFormat="1" ht="21.75" customHeight="1">
      <c r="A540" s="29">
        <v>122</v>
      </c>
      <c r="B540" s="3" t="s">
        <v>80</v>
      </c>
      <c r="C540" s="5" t="s">
        <v>1017</v>
      </c>
      <c r="D540" s="8" t="s">
        <v>996</v>
      </c>
      <c r="E540" s="3" t="s">
        <v>77</v>
      </c>
      <c r="F540" s="3"/>
      <c r="G540" s="2">
        <v>2</v>
      </c>
      <c r="H540" s="2" t="s">
        <v>395</v>
      </c>
      <c r="I540" s="2">
        <v>2</v>
      </c>
      <c r="J540" s="2"/>
      <c r="K540" s="31">
        <v>11</v>
      </c>
      <c r="L540" s="31">
        <v>1000</v>
      </c>
      <c r="M540" s="31">
        <f t="shared" si="77"/>
        <v>550</v>
      </c>
      <c r="N540" s="31">
        <f t="shared" si="78"/>
        <v>577.5</v>
      </c>
      <c r="O540" s="31">
        <f t="shared" si="79"/>
        <v>26565</v>
      </c>
      <c r="P540" s="31">
        <v>1</v>
      </c>
      <c r="Q540" s="31">
        <v>1</v>
      </c>
      <c r="R540" s="31">
        <f t="shared" si="73"/>
        <v>1035000</v>
      </c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</row>
    <row r="541" spans="1:42" s="42" customFormat="1" ht="21.75" customHeight="1">
      <c r="A541" s="29">
        <v>123</v>
      </c>
      <c r="B541" s="3" t="s">
        <v>80</v>
      </c>
      <c r="C541" s="109" t="s">
        <v>1018</v>
      </c>
      <c r="D541" s="8" t="s">
        <v>996</v>
      </c>
      <c r="E541" s="3" t="s">
        <v>77</v>
      </c>
      <c r="F541" s="3"/>
      <c r="G541" s="2">
        <v>2</v>
      </c>
      <c r="H541" s="2" t="s">
        <v>446</v>
      </c>
      <c r="I541" s="2">
        <v>1</v>
      </c>
      <c r="J541" s="2"/>
      <c r="K541" s="31">
        <v>11</v>
      </c>
      <c r="L541" s="31">
        <v>1000</v>
      </c>
      <c r="M541" s="31">
        <f t="shared" si="77"/>
        <v>550</v>
      </c>
      <c r="N541" s="31">
        <f t="shared" si="78"/>
        <v>577.5</v>
      </c>
      <c r="O541" s="31">
        <f t="shared" si="79"/>
        <v>26565</v>
      </c>
      <c r="P541" s="31">
        <v>1</v>
      </c>
      <c r="Q541" s="31">
        <v>1</v>
      </c>
      <c r="R541" s="31">
        <f t="shared" si="73"/>
        <v>1035000</v>
      </c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</row>
    <row r="542" spans="1:42" s="42" customFormat="1" ht="21.75" customHeight="1">
      <c r="A542" s="29">
        <v>124</v>
      </c>
      <c r="B542" s="3" t="s">
        <v>80</v>
      </c>
      <c r="C542" s="109" t="s">
        <v>1019</v>
      </c>
      <c r="D542" s="8" t="s">
        <v>996</v>
      </c>
      <c r="E542" s="3" t="s">
        <v>77</v>
      </c>
      <c r="F542" s="3"/>
      <c r="G542" s="2">
        <v>2</v>
      </c>
      <c r="H542" s="2" t="s">
        <v>446</v>
      </c>
      <c r="I542" s="2">
        <v>1</v>
      </c>
      <c r="J542" s="2"/>
      <c r="K542" s="31">
        <v>11</v>
      </c>
      <c r="L542" s="31">
        <v>1000</v>
      </c>
      <c r="M542" s="31">
        <f t="shared" si="77"/>
        <v>550</v>
      </c>
      <c r="N542" s="31">
        <f t="shared" si="78"/>
        <v>577.5</v>
      </c>
      <c r="O542" s="31">
        <f t="shared" si="79"/>
        <v>26565</v>
      </c>
      <c r="P542" s="31">
        <v>1</v>
      </c>
      <c r="Q542" s="31">
        <v>1</v>
      </c>
      <c r="R542" s="31">
        <f t="shared" si="73"/>
        <v>1035000</v>
      </c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</row>
    <row r="543" spans="1:42" s="42" customFormat="1" ht="21.75" customHeight="1">
      <c r="A543" s="29">
        <v>125</v>
      </c>
      <c r="B543" s="3" t="s">
        <v>80</v>
      </c>
      <c r="C543" s="109" t="s">
        <v>1020</v>
      </c>
      <c r="D543" s="8" t="s">
        <v>996</v>
      </c>
      <c r="E543" s="3" t="s">
        <v>77</v>
      </c>
      <c r="F543" s="3"/>
      <c r="G543" s="2">
        <v>2</v>
      </c>
      <c r="H543" s="2" t="s">
        <v>446</v>
      </c>
      <c r="I543" s="2">
        <v>1</v>
      </c>
      <c r="J543" s="2"/>
      <c r="K543" s="31">
        <v>11</v>
      </c>
      <c r="L543" s="31">
        <v>1000</v>
      </c>
      <c r="M543" s="31">
        <f t="shared" si="77"/>
        <v>550</v>
      </c>
      <c r="N543" s="31">
        <f t="shared" si="78"/>
        <v>577.5</v>
      </c>
      <c r="O543" s="31">
        <f t="shared" si="79"/>
        <v>26565</v>
      </c>
      <c r="P543" s="31">
        <v>1</v>
      </c>
      <c r="Q543" s="31">
        <v>1</v>
      </c>
      <c r="R543" s="31">
        <f t="shared" si="73"/>
        <v>1035000</v>
      </c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</row>
    <row r="544" spans="1:42" s="42" customFormat="1" ht="21.75" customHeight="1">
      <c r="A544" s="29">
        <v>126</v>
      </c>
      <c r="B544" s="3" t="s">
        <v>80</v>
      </c>
      <c r="C544" s="109" t="s">
        <v>1021</v>
      </c>
      <c r="D544" s="8" t="s">
        <v>996</v>
      </c>
      <c r="E544" s="3" t="s">
        <v>77</v>
      </c>
      <c r="F544" s="3"/>
      <c r="G544" s="2">
        <v>2</v>
      </c>
      <c r="H544" s="2" t="s">
        <v>446</v>
      </c>
      <c r="I544" s="2">
        <v>1</v>
      </c>
      <c r="J544" s="2"/>
      <c r="K544" s="31">
        <v>11</v>
      </c>
      <c r="L544" s="31">
        <v>1000</v>
      </c>
      <c r="M544" s="31">
        <f t="shared" si="77"/>
        <v>550</v>
      </c>
      <c r="N544" s="31">
        <f t="shared" si="78"/>
        <v>577.5</v>
      </c>
      <c r="O544" s="31">
        <f t="shared" si="79"/>
        <v>26565</v>
      </c>
      <c r="P544" s="31">
        <v>1</v>
      </c>
      <c r="Q544" s="31">
        <v>1</v>
      </c>
      <c r="R544" s="31">
        <f t="shared" si="73"/>
        <v>1035000</v>
      </c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</row>
    <row r="545" spans="1:42" s="42" customFormat="1" ht="21.75" customHeight="1">
      <c r="A545" s="29">
        <v>127</v>
      </c>
      <c r="B545" s="3" t="s">
        <v>80</v>
      </c>
      <c r="C545" s="109" t="s">
        <v>1022</v>
      </c>
      <c r="D545" s="8" t="s">
        <v>996</v>
      </c>
      <c r="E545" s="3" t="s">
        <v>77</v>
      </c>
      <c r="F545" s="3"/>
      <c r="G545" s="2">
        <v>2</v>
      </c>
      <c r="H545" s="2" t="s">
        <v>446</v>
      </c>
      <c r="I545" s="2">
        <v>1</v>
      </c>
      <c r="J545" s="2"/>
      <c r="K545" s="31">
        <v>11</v>
      </c>
      <c r="L545" s="31">
        <v>1000</v>
      </c>
      <c r="M545" s="31">
        <f t="shared" si="77"/>
        <v>550</v>
      </c>
      <c r="N545" s="31">
        <f t="shared" si="78"/>
        <v>577.5</v>
      </c>
      <c r="O545" s="31">
        <f t="shared" si="79"/>
        <v>26565</v>
      </c>
      <c r="P545" s="31">
        <v>1</v>
      </c>
      <c r="Q545" s="31">
        <v>1</v>
      </c>
      <c r="R545" s="31">
        <f t="shared" si="73"/>
        <v>1035000</v>
      </c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</row>
    <row r="546" spans="1:42" s="42" customFormat="1" ht="21.75" customHeight="1">
      <c r="A546" s="29">
        <v>128</v>
      </c>
      <c r="B546" s="3" t="s">
        <v>80</v>
      </c>
      <c r="C546" s="109" t="s">
        <v>1023</v>
      </c>
      <c r="D546" s="8" t="s">
        <v>996</v>
      </c>
      <c r="E546" s="3" t="s">
        <v>77</v>
      </c>
      <c r="F546" s="3"/>
      <c r="G546" s="2">
        <v>2</v>
      </c>
      <c r="H546" s="2" t="s">
        <v>446</v>
      </c>
      <c r="I546" s="2">
        <v>1</v>
      </c>
      <c r="J546" s="2"/>
      <c r="K546" s="31">
        <v>11</v>
      </c>
      <c r="L546" s="31">
        <v>1000</v>
      </c>
      <c r="M546" s="31">
        <f t="shared" si="77"/>
        <v>550</v>
      </c>
      <c r="N546" s="31">
        <f t="shared" si="78"/>
        <v>577.5</v>
      </c>
      <c r="O546" s="31">
        <f t="shared" si="79"/>
        <v>26565</v>
      </c>
      <c r="P546" s="31">
        <v>1</v>
      </c>
      <c r="Q546" s="31">
        <v>1</v>
      </c>
      <c r="R546" s="31">
        <f t="shared" si="73"/>
        <v>1035000</v>
      </c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</row>
    <row r="547" spans="1:42" s="42" customFormat="1" ht="21.75" customHeight="1">
      <c r="A547" s="29">
        <v>129</v>
      </c>
      <c r="B547" s="3" t="s">
        <v>80</v>
      </c>
      <c r="C547" s="109" t="s">
        <v>1024</v>
      </c>
      <c r="D547" s="8" t="s">
        <v>996</v>
      </c>
      <c r="E547" s="3" t="s">
        <v>77</v>
      </c>
      <c r="F547" s="3"/>
      <c r="G547" s="2">
        <v>2</v>
      </c>
      <c r="H547" s="2" t="s">
        <v>446</v>
      </c>
      <c r="I547" s="2">
        <v>1</v>
      </c>
      <c r="J547" s="2"/>
      <c r="K547" s="31">
        <v>11</v>
      </c>
      <c r="L547" s="31">
        <v>1000</v>
      </c>
      <c r="M547" s="31">
        <f t="shared" si="77"/>
        <v>550</v>
      </c>
      <c r="N547" s="31">
        <f t="shared" si="78"/>
        <v>577.5</v>
      </c>
      <c r="O547" s="31">
        <f t="shared" si="79"/>
        <v>26565</v>
      </c>
      <c r="P547" s="31">
        <v>1</v>
      </c>
      <c r="Q547" s="31">
        <v>1</v>
      </c>
      <c r="R547" s="31">
        <f t="shared" si="73"/>
        <v>1035000</v>
      </c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</row>
    <row r="548" spans="1:42" s="42" customFormat="1" ht="21.75" customHeight="1">
      <c r="A548" s="29">
        <v>130</v>
      </c>
      <c r="B548" s="3" t="s">
        <v>80</v>
      </c>
      <c r="C548" s="109" t="s">
        <v>1025</v>
      </c>
      <c r="D548" s="8" t="s">
        <v>996</v>
      </c>
      <c r="E548" s="3" t="s">
        <v>77</v>
      </c>
      <c r="F548" s="3"/>
      <c r="G548" s="2">
        <v>2</v>
      </c>
      <c r="H548" s="2" t="s">
        <v>446</v>
      </c>
      <c r="I548" s="2">
        <v>1</v>
      </c>
      <c r="J548" s="2"/>
      <c r="K548" s="31">
        <v>11</v>
      </c>
      <c r="L548" s="31">
        <v>1000</v>
      </c>
      <c r="M548" s="31">
        <f t="shared" si="77"/>
        <v>550</v>
      </c>
      <c r="N548" s="31">
        <f t="shared" si="78"/>
        <v>577.5</v>
      </c>
      <c r="O548" s="31">
        <f t="shared" si="79"/>
        <v>26565</v>
      </c>
      <c r="P548" s="31">
        <v>1</v>
      </c>
      <c r="Q548" s="31">
        <v>1</v>
      </c>
      <c r="R548" s="31">
        <f aca="true" t="shared" si="80" ref="R548:R611">45*$R$2</f>
        <v>1035000</v>
      </c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</row>
    <row r="549" spans="1:42" s="42" customFormat="1" ht="21.75" customHeight="1">
      <c r="A549" s="29">
        <v>131</v>
      </c>
      <c r="B549" s="3" t="s">
        <v>80</v>
      </c>
      <c r="C549" s="109" t="s">
        <v>1026</v>
      </c>
      <c r="D549" s="8" t="s">
        <v>996</v>
      </c>
      <c r="E549" s="3" t="s">
        <v>77</v>
      </c>
      <c r="F549" s="3"/>
      <c r="G549" s="2">
        <v>2</v>
      </c>
      <c r="H549" s="2" t="s">
        <v>446</v>
      </c>
      <c r="I549" s="2">
        <v>1</v>
      </c>
      <c r="J549" s="2"/>
      <c r="K549" s="31">
        <v>11</v>
      </c>
      <c r="L549" s="31">
        <v>1000</v>
      </c>
      <c r="M549" s="31">
        <f t="shared" si="77"/>
        <v>550</v>
      </c>
      <c r="N549" s="31">
        <f t="shared" si="78"/>
        <v>577.5</v>
      </c>
      <c r="O549" s="31">
        <f t="shared" si="79"/>
        <v>26565</v>
      </c>
      <c r="P549" s="31">
        <v>1</v>
      </c>
      <c r="Q549" s="31">
        <v>1</v>
      </c>
      <c r="R549" s="31">
        <f t="shared" si="80"/>
        <v>1035000</v>
      </c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3"/>
      <c r="AK549" s="43"/>
      <c r="AL549" s="43"/>
      <c r="AM549" s="43"/>
      <c r="AN549" s="43"/>
      <c r="AO549" s="43"/>
      <c r="AP549" s="43"/>
    </row>
    <row r="550" spans="1:42" s="42" customFormat="1" ht="21.75" customHeight="1">
      <c r="A550" s="29">
        <v>132</v>
      </c>
      <c r="B550" s="3" t="s">
        <v>80</v>
      </c>
      <c r="C550" s="109" t="s">
        <v>1027</v>
      </c>
      <c r="D550" s="8" t="s">
        <v>996</v>
      </c>
      <c r="E550" s="3" t="s">
        <v>77</v>
      </c>
      <c r="F550" s="3"/>
      <c r="G550" s="2">
        <v>2</v>
      </c>
      <c r="H550" s="2" t="s">
        <v>446</v>
      </c>
      <c r="I550" s="2">
        <v>1</v>
      </c>
      <c r="J550" s="2"/>
      <c r="K550" s="31">
        <v>11</v>
      </c>
      <c r="L550" s="31">
        <v>1000</v>
      </c>
      <c r="M550" s="31">
        <f t="shared" si="77"/>
        <v>550</v>
      </c>
      <c r="N550" s="31">
        <f t="shared" si="78"/>
        <v>577.5</v>
      </c>
      <c r="O550" s="31">
        <f t="shared" si="79"/>
        <v>26565</v>
      </c>
      <c r="P550" s="31">
        <v>1</v>
      </c>
      <c r="Q550" s="31">
        <v>1</v>
      </c>
      <c r="R550" s="31">
        <f t="shared" si="80"/>
        <v>1035000</v>
      </c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</row>
    <row r="551" spans="1:42" s="42" customFormat="1" ht="21.75" customHeight="1">
      <c r="A551" s="29">
        <v>133</v>
      </c>
      <c r="B551" s="3" t="s">
        <v>80</v>
      </c>
      <c r="C551" s="109" t="s">
        <v>1028</v>
      </c>
      <c r="D551" s="8" t="s">
        <v>996</v>
      </c>
      <c r="E551" s="3" t="s">
        <v>77</v>
      </c>
      <c r="F551" s="3"/>
      <c r="G551" s="2">
        <v>2</v>
      </c>
      <c r="H551" s="2" t="s">
        <v>446</v>
      </c>
      <c r="I551" s="2">
        <v>1</v>
      </c>
      <c r="J551" s="2"/>
      <c r="K551" s="31">
        <v>11</v>
      </c>
      <c r="L551" s="31">
        <v>1000</v>
      </c>
      <c r="M551" s="31">
        <f t="shared" si="77"/>
        <v>550</v>
      </c>
      <c r="N551" s="31">
        <f t="shared" si="78"/>
        <v>577.5</v>
      </c>
      <c r="O551" s="31">
        <f t="shared" si="79"/>
        <v>26565</v>
      </c>
      <c r="P551" s="31">
        <v>1</v>
      </c>
      <c r="Q551" s="31">
        <v>1</v>
      </c>
      <c r="R551" s="31">
        <f t="shared" si="80"/>
        <v>1035000</v>
      </c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</row>
    <row r="552" spans="1:42" s="42" customFormat="1" ht="21.75" customHeight="1">
      <c r="A552" s="29">
        <v>134</v>
      </c>
      <c r="B552" s="3" t="s">
        <v>80</v>
      </c>
      <c r="C552" s="109" t="s">
        <v>1029</v>
      </c>
      <c r="D552" s="8" t="s">
        <v>996</v>
      </c>
      <c r="E552" s="3" t="s">
        <v>77</v>
      </c>
      <c r="F552" s="3"/>
      <c r="G552" s="2">
        <v>2</v>
      </c>
      <c r="H552" s="2" t="s">
        <v>446</v>
      </c>
      <c r="I552" s="2">
        <v>1</v>
      </c>
      <c r="J552" s="2"/>
      <c r="K552" s="31">
        <v>11</v>
      </c>
      <c r="L552" s="31">
        <v>1000</v>
      </c>
      <c r="M552" s="31">
        <f t="shared" si="77"/>
        <v>550</v>
      </c>
      <c r="N552" s="31">
        <f t="shared" si="78"/>
        <v>577.5</v>
      </c>
      <c r="O552" s="31">
        <f t="shared" si="79"/>
        <v>26565</v>
      </c>
      <c r="P552" s="31">
        <v>1</v>
      </c>
      <c r="Q552" s="31">
        <v>1</v>
      </c>
      <c r="R552" s="31">
        <f t="shared" si="80"/>
        <v>1035000</v>
      </c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</row>
    <row r="553" spans="1:42" s="42" customFormat="1" ht="21.75" customHeight="1">
      <c r="A553" s="29">
        <v>135</v>
      </c>
      <c r="B553" s="3" t="s">
        <v>80</v>
      </c>
      <c r="C553" s="109" t="s">
        <v>1030</v>
      </c>
      <c r="D553" s="8" t="s">
        <v>996</v>
      </c>
      <c r="E553" s="3" t="s">
        <v>77</v>
      </c>
      <c r="F553" s="3"/>
      <c r="G553" s="2">
        <v>2</v>
      </c>
      <c r="H553" s="2" t="s">
        <v>446</v>
      </c>
      <c r="I553" s="2">
        <v>1</v>
      </c>
      <c r="J553" s="2"/>
      <c r="K553" s="31">
        <v>11</v>
      </c>
      <c r="L553" s="31">
        <v>1000</v>
      </c>
      <c r="M553" s="31">
        <f t="shared" si="77"/>
        <v>550</v>
      </c>
      <c r="N553" s="31">
        <f t="shared" si="78"/>
        <v>577.5</v>
      </c>
      <c r="O553" s="31">
        <f t="shared" si="79"/>
        <v>26565</v>
      </c>
      <c r="P553" s="31">
        <v>1</v>
      </c>
      <c r="Q553" s="31">
        <v>1</v>
      </c>
      <c r="R553" s="31">
        <f t="shared" si="80"/>
        <v>1035000</v>
      </c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/>
    </row>
    <row r="554" spans="1:42" s="42" customFormat="1" ht="21.75" customHeight="1">
      <c r="A554" s="29">
        <v>136</v>
      </c>
      <c r="B554" s="3" t="s">
        <v>80</v>
      </c>
      <c r="C554" s="109" t="s">
        <v>1031</v>
      </c>
      <c r="D554" s="8" t="s">
        <v>996</v>
      </c>
      <c r="E554" s="3" t="s">
        <v>77</v>
      </c>
      <c r="F554" s="3"/>
      <c r="G554" s="2">
        <v>2</v>
      </c>
      <c r="H554" s="2" t="s">
        <v>446</v>
      </c>
      <c r="I554" s="2">
        <v>1</v>
      </c>
      <c r="J554" s="2"/>
      <c r="K554" s="31">
        <v>11</v>
      </c>
      <c r="L554" s="31">
        <v>1000</v>
      </c>
      <c r="M554" s="31">
        <f t="shared" si="77"/>
        <v>550</v>
      </c>
      <c r="N554" s="31">
        <f t="shared" si="78"/>
        <v>577.5</v>
      </c>
      <c r="O554" s="31">
        <f t="shared" si="79"/>
        <v>26565</v>
      </c>
      <c r="P554" s="31">
        <v>1</v>
      </c>
      <c r="Q554" s="31">
        <v>1</v>
      </c>
      <c r="R554" s="31">
        <f t="shared" si="80"/>
        <v>1035000</v>
      </c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</row>
    <row r="555" spans="1:42" s="42" customFormat="1" ht="21.75" customHeight="1">
      <c r="A555" s="29">
        <v>137</v>
      </c>
      <c r="B555" s="3" t="s">
        <v>80</v>
      </c>
      <c r="C555" s="109" t="s">
        <v>1032</v>
      </c>
      <c r="D555" s="8" t="s">
        <v>996</v>
      </c>
      <c r="E555" s="3" t="s">
        <v>77</v>
      </c>
      <c r="F555" s="3"/>
      <c r="G555" s="2">
        <v>2</v>
      </c>
      <c r="H555" s="2" t="s">
        <v>446</v>
      </c>
      <c r="I555" s="2">
        <v>1</v>
      </c>
      <c r="J555" s="2"/>
      <c r="K555" s="31">
        <v>11</v>
      </c>
      <c r="L555" s="31">
        <v>1000</v>
      </c>
      <c r="M555" s="31">
        <f t="shared" si="77"/>
        <v>550</v>
      </c>
      <c r="N555" s="31">
        <f t="shared" si="78"/>
        <v>577.5</v>
      </c>
      <c r="O555" s="31">
        <f t="shared" si="79"/>
        <v>26565</v>
      </c>
      <c r="P555" s="31">
        <v>1</v>
      </c>
      <c r="Q555" s="31">
        <v>1</v>
      </c>
      <c r="R555" s="31">
        <f t="shared" si="80"/>
        <v>1035000</v>
      </c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</row>
    <row r="556" spans="1:42" s="42" customFormat="1" ht="21.75" customHeight="1">
      <c r="A556" s="29">
        <v>138</v>
      </c>
      <c r="B556" s="3" t="s">
        <v>80</v>
      </c>
      <c r="C556" s="109" t="s">
        <v>1033</v>
      </c>
      <c r="D556" s="8" t="s">
        <v>996</v>
      </c>
      <c r="E556" s="3" t="s">
        <v>77</v>
      </c>
      <c r="F556" s="3"/>
      <c r="G556" s="2">
        <v>2</v>
      </c>
      <c r="H556" s="2" t="s">
        <v>446</v>
      </c>
      <c r="I556" s="2">
        <v>1</v>
      </c>
      <c r="J556" s="2"/>
      <c r="K556" s="31">
        <v>11</v>
      </c>
      <c r="L556" s="31">
        <v>1000</v>
      </c>
      <c r="M556" s="31">
        <f t="shared" si="77"/>
        <v>550</v>
      </c>
      <c r="N556" s="31">
        <f t="shared" si="78"/>
        <v>577.5</v>
      </c>
      <c r="O556" s="31">
        <f t="shared" si="79"/>
        <v>26565</v>
      </c>
      <c r="P556" s="31">
        <v>1</v>
      </c>
      <c r="Q556" s="31">
        <v>1</v>
      </c>
      <c r="R556" s="31">
        <f t="shared" si="80"/>
        <v>1035000</v>
      </c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</row>
    <row r="557" spans="1:42" s="42" customFormat="1" ht="21.75" customHeight="1">
      <c r="A557" s="29">
        <v>139</v>
      </c>
      <c r="B557" s="3" t="s">
        <v>80</v>
      </c>
      <c r="C557" s="109" t="s">
        <v>1034</v>
      </c>
      <c r="D557" s="8" t="s">
        <v>996</v>
      </c>
      <c r="E557" s="3" t="s">
        <v>77</v>
      </c>
      <c r="F557" s="3"/>
      <c r="G557" s="2">
        <v>2</v>
      </c>
      <c r="H557" s="2" t="s">
        <v>395</v>
      </c>
      <c r="I557" s="2">
        <v>2</v>
      </c>
      <c r="J557" s="2"/>
      <c r="K557" s="31">
        <v>11</v>
      </c>
      <c r="L557" s="31">
        <v>1000</v>
      </c>
      <c r="M557" s="31">
        <f t="shared" si="77"/>
        <v>550</v>
      </c>
      <c r="N557" s="31">
        <f t="shared" si="78"/>
        <v>577.5</v>
      </c>
      <c r="O557" s="31">
        <f t="shared" si="79"/>
        <v>26565</v>
      </c>
      <c r="P557" s="31">
        <v>1</v>
      </c>
      <c r="Q557" s="31">
        <v>1</v>
      </c>
      <c r="R557" s="31">
        <f t="shared" si="80"/>
        <v>1035000</v>
      </c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</row>
    <row r="558" spans="1:42" s="42" customFormat="1" ht="21.75" customHeight="1">
      <c r="A558" s="29">
        <v>140</v>
      </c>
      <c r="B558" s="3" t="s">
        <v>80</v>
      </c>
      <c r="C558" s="109" t="s">
        <v>1035</v>
      </c>
      <c r="D558" s="8" t="s">
        <v>996</v>
      </c>
      <c r="E558" s="3" t="s">
        <v>77</v>
      </c>
      <c r="F558" s="3"/>
      <c r="G558" s="2">
        <v>2</v>
      </c>
      <c r="H558" s="2" t="s">
        <v>446</v>
      </c>
      <c r="I558" s="2">
        <v>1</v>
      </c>
      <c r="J558" s="2"/>
      <c r="K558" s="31">
        <v>11</v>
      </c>
      <c r="L558" s="31">
        <v>1000</v>
      </c>
      <c r="M558" s="31">
        <f t="shared" si="77"/>
        <v>550</v>
      </c>
      <c r="N558" s="31">
        <f t="shared" si="78"/>
        <v>577.5</v>
      </c>
      <c r="O558" s="31">
        <f t="shared" si="79"/>
        <v>26565</v>
      </c>
      <c r="P558" s="31">
        <v>1</v>
      </c>
      <c r="Q558" s="31">
        <v>1</v>
      </c>
      <c r="R558" s="31">
        <f t="shared" si="80"/>
        <v>1035000</v>
      </c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</row>
    <row r="559" spans="1:42" s="42" customFormat="1" ht="21.75" customHeight="1">
      <c r="A559" s="29">
        <v>141</v>
      </c>
      <c r="B559" s="3" t="s">
        <v>80</v>
      </c>
      <c r="C559" s="109" t="s">
        <v>1036</v>
      </c>
      <c r="D559" s="8" t="s">
        <v>996</v>
      </c>
      <c r="E559" s="3" t="s">
        <v>77</v>
      </c>
      <c r="F559" s="3"/>
      <c r="G559" s="2">
        <v>2</v>
      </c>
      <c r="H559" s="2" t="s">
        <v>446</v>
      </c>
      <c r="I559" s="2">
        <v>1</v>
      </c>
      <c r="J559" s="2"/>
      <c r="K559" s="31">
        <v>11</v>
      </c>
      <c r="L559" s="31">
        <v>1000</v>
      </c>
      <c r="M559" s="31">
        <f t="shared" si="77"/>
        <v>550</v>
      </c>
      <c r="N559" s="31">
        <f t="shared" si="78"/>
        <v>577.5</v>
      </c>
      <c r="O559" s="31">
        <f t="shared" si="79"/>
        <v>26565</v>
      </c>
      <c r="P559" s="31">
        <v>1</v>
      </c>
      <c r="Q559" s="31">
        <v>1</v>
      </c>
      <c r="R559" s="31">
        <f t="shared" si="80"/>
        <v>1035000</v>
      </c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</row>
    <row r="560" spans="1:42" s="42" customFormat="1" ht="21.75" customHeight="1">
      <c r="A560" s="29">
        <v>142</v>
      </c>
      <c r="B560" s="3" t="s">
        <v>80</v>
      </c>
      <c r="C560" s="109" t="s">
        <v>1037</v>
      </c>
      <c r="D560" s="8" t="s">
        <v>996</v>
      </c>
      <c r="E560" s="3" t="s">
        <v>77</v>
      </c>
      <c r="F560" s="3"/>
      <c r="G560" s="2">
        <v>2</v>
      </c>
      <c r="H560" s="2" t="s">
        <v>446</v>
      </c>
      <c r="I560" s="2">
        <v>1</v>
      </c>
      <c r="J560" s="2"/>
      <c r="K560" s="31">
        <v>11</v>
      </c>
      <c r="L560" s="31">
        <v>1000</v>
      </c>
      <c r="M560" s="31">
        <f t="shared" si="77"/>
        <v>550</v>
      </c>
      <c r="N560" s="31">
        <f t="shared" si="78"/>
        <v>577.5</v>
      </c>
      <c r="O560" s="31">
        <f t="shared" si="79"/>
        <v>26565</v>
      </c>
      <c r="P560" s="31">
        <v>1</v>
      </c>
      <c r="Q560" s="31">
        <v>1</v>
      </c>
      <c r="R560" s="31">
        <f t="shared" si="80"/>
        <v>1035000</v>
      </c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</row>
    <row r="561" spans="1:42" s="42" customFormat="1" ht="21.75" customHeight="1">
      <c r="A561" s="29">
        <v>143</v>
      </c>
      <c r="B561" s="3" t="s">
        <v>80</v>
      </c>
      <c r="C561" s="109" t="s">
        <v>1038</v>
      </c>
      <c r="D561" s="8" t="s">
        <v>996</v>
      </c>
      <c r="E561" s="3" t="s">
        <v>77</v>
      </c>
      <c r="F561" s="3"/>
      <c r="G561" s="2">
        <v>2</v>
      </c>
      <c r="H561" s="2" t="s">
        <v>446</v>
      </c>
      <c r="I561" s="2">
        <v>1</v>
      </c>
      <c r="J561" s="2"/>
      <c r="K561" s="31">
        <v>11</v>
      </c>
      <c r="L561" s="31">
        <v>1000</v>
      </c>
      <c r="M561" s="31">
        <f t="shared" si="77"/>
        <v>550</v>
      </c>
      <c r="N561" s="31">
        <f t="shared" si="78"/>
        <v>577.5</v>
      </c>
      <c r="O561" s="31">
        <f t="shared" si="79"/>
        <v>26565</v>
      </c>
      <c r="P561" s="31">
        <v>1</v>
      </c>
      <c r="Q561" s="31">
        <v>1</v>
      </c>
      <c r="R561" s="31">
        <f t="shared" si="80"/>
        <v>1035000</v>
      </c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</row>
    <row r="562" spans="1:42" s="42" customFormat="1" ht="21.75" customHeight="1">
      <c r="A562" s="29">
        <v>144</v>
      </c>
      <c r="B562" s="3" t="s">
        <v>80</v>
      </c>
      <c r="C562" s="109" t="s">
        <v>1039</v>
      </c>
      <c r="D562" s="8" t="s">
        <v>996</v>
      </c>
      <c r="E562" s="3" t="s">
        <v>77</v>
      </c>
      <c r="F562" s="3"/>
      <c r="G562" s="2">
        <v>2</v>
      </c>
      <c r="H562" s="2" t="s">
        <v>395</v>
      </c>
      <c r="I562" s="2">
        <v>2</v>
      </c>
      <c r="J562" s="2"/>
      <c r="K562" s="31">
        <v>11</v>
      </c>
      <c r="L562" s="31">
        <v>1000</v>
      </c>
      <c r="M562" s="31">
        <f t="shared" si="77"/>
        <v>550</v>
      </c>
      <c r="N562" s="31">
        <f t="shared" si="78"/>
        <v>577.5</v>
      </c>
      <c r="O562" s="31">
        <f t="shared" si="79"/>
        <v>26565</v>
      </c>
      <c r="P562" s="31">
        <v>1</v>
      </c>
      <c r="Q562" s="31">
        <v>1</v>
      </c>
      <c r="R562" s="31">
        <f t="shared" si="80"/>
        <v>1035000</v>
      </c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</row>
    <row r="563" spans="1:42" s="42" customFormat="1" ht="21.75" customHeight="1">
      <c r="A563" s="29">
        <v>145</v>
      </c>
      <c r="B563" s="3" t="s">
        <v>80</v>
      </c>
      <c r="C563" s="109" t="s">
        <v>1040</v>
      </c>
      <c r="D563" s="8" t="s">
        <v>996</v>
      </c>
      <c r="E563" s="3" t="s">
        <v>77</v>
      </c>
      <c r="F563" s="3"/>
      <c r="G563" s="2">
        <v>2</v>
      </c>
      <c r="H563" s="2" t="s">
        <v>446</v>
      </c>
      <c r="I563" s="2">
        <v>1</v>
      </c>
      <c r="J563" s="2"/>
      <c r="K563" s="31">
        <v>11</v>
      </c>
      <c r="L563" s="31">
        <v>1000</v>
      </c>
      <c r="M563" s="31">
        <f t="shared" si="77"/>
        <v>550</v>
      </c>
      <c r="N563" s="31">
        <f t="shared" si="78"/>
        <v>577.5</v>
      </c>
      <c r="O563" s="31">
        <f t="shared" si="79"/>
        <v>26565</v>
      </c>
      <c r="P563" s="31">
        <v>1</v>
      </c>
      <c r="Q563" s="31">
        <v>1</v>
      </c>
      <c r="R563" s="31">
        <f t="shared" si="80"/>
        <v>1035000</v>
      </c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</row>
    <row r="564" spans="1:42" s="42" customFormat="1" ht="21.75" customHeight="1">
      <c r="A564" s="29">
        <v>146</v>
      </c>
      <c r="B564" s="3" t="s">
        <v>80</v>
      </c>
      <c r="C564" s="109" t="s">
        <v>1041</v>
      </c>
      <c r="D564" s="8" t="s">
        <v>996</v>
      </c>
      <c r="E564" s="3" t="s">
        <v>77</v>
      </c>
      <c r="F564" s="3"/>
      <c r="G564" s="2">
        <v>2</v>
      </c>
      <c r="H564" s="2" t="s">
        <v>446</v>
      </c>
      <c r="I564" s="2">
        <v>1</v>
      </c>
      <c r="J564" s="2"/>
      <c r="K564" s="31">
        <v>11</v>
      </c>
      <c r="L564" s="31">
        <v>1000</v>
      </c>
      <c r="M564" s="31">
        <f t="shared" si="77"/>
        <v>550</v>
      </c>
      <c r="N564" s="31">
        <f t="shared" si="78"/>
        <v>577.5</v>
      </c>
      <c r="O564" s="31">
        <f t="shared" si="79"/>
        <v>26565</v>
      </c>
      <c r="P564" s="31">
        <v>1</v>
      </c>
      <c r="Q564" s="31">
        <v>1</v>
      </c>
      <c r="R564" s="31">
        <f t="shared" si="80"/>
        <v>1035000</v>
      </c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</row>
    <row r="565" spans="1:42" s="40" customFormat="1" ht="21.75" customHeight="1">
      <c r="A565" s="29">
        <v>147</v>
      </c>
      <c r="B565" s="3" t="s">
        <v>80</v>
      </c>
      <c r="C565" s="30" t="s">
        <v>112</v>
      </c>
      <c r="D565" s="8" t="s">
        <v>113</v>
      </c>
      <c r="E565" s="3" t="s">
        <v>114</v>
      </c>
      <c r="F565" s="1" t="s">
        <v>159</v>
      </c>
      <c r="G565" s="6">
        <v>2</v>
      </c>
      <c r="H565" s="2" t="s">
        <v>397</v>
      </c>
      <c r="I565" s="2">
        <v>4</v>
      </c>
      <c r="J565" s="2"/>
      <c r="K565" s="31">
        <v>18</v>
      </c>
      <c r="L565" s="31">
        <v>900</v>
      </c>
      <c r="M565" s="31">
        <f t="shared" si="77"/>
        <v>810</v>
      </c>
      <c r="N565" s="31">
        <f t="shared" si="78"/>
        <v>850.5</v>
      </c>
      <c r="O565" s="31">
        <f t="shared" si="79"/>
        <v>39123</v>
      </c>
      <c r="P565" s="31">
        <v>1</v>
      </c>
      <c r="Q565" s="31">
        <v>1</v>
      </c>
      <c r="R565" s="31">
        <f t="shared" si="80"/>
        <v>1035000</v>
      </c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  <c r="AG565" s="41"/>
      <c r="AH565" s="41"/>
      <c r="AI565" s="41"/>
      <c r="AJ565" s="41"/>
      <c r="AK565" s="41"/>
      <c r="AL565" s="41"/>
      <c r="AM565" s="41"/>
      <c r="AN565" s="41"/>
      <c r="AO565" s="41"/>
      <c r="AP565" s="41"/>
    </row>
    <row r="566" spans="1:42" s="40" customFormat="1" ht="21.75" customHeight="1">
      <c r="A566" s="29">
        <v>148</v>
      </c>
      <c r="B566" s="3" t="s">
        <v>80</v>
      </c>
      <c r="C566" s="30" t="s">
        <v>115</v>
      </c>
      <c r="D566" s="8" t="s">
        <v>113</v>
      </c>
      <c r="E566" s="3" t="s">
        <v>114</v>
      </c>
      <c r="F566" s="1" t="s">
        <v>159</v>
      </c>
      <c r="G566" s="6">
        <v>2</v>
      </c>
      <c r="H566" s="2" t="s">
        <v>397</v>
      </c>
      <c r="I566" s="2">
        <v>4</v>
      </c>
      <c r="J566" s="2"/>
      <c r="K566" s="31">
        <v>18</v>
      </c>
      <c r="L566" s="31">
        <v>900</v>
      </c>
      <c r="M566" s="31">
        <f t="shared" si="77"/>
        <v>810</v>
      </c>
      <c r="N566" s="31">
        <f t="shared" si="78"/>
        <v>850.5</v>
      </c>
      <c r="O566" s="31">
        <f t="shared" si="79"/>
        <v>39123</v>
      </c>
      <c r="P566" s="31">
        <v>1</v>
      </c>
      <c r="Q566" s="31">
        <v>1</v>
      </c>
      <c r="R566" s="31">
        <f t="shared" si="80"/>
        <v>1035000</v>
      </c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  <c r="AG566" s="41"/>
      <c r="AH566" s="41"/>
      <c r="AI566" s="41"/>
      <c r="AJ566" s="41"/>
      <c r="AK566" s="41"/>
      <c r="AL566" s="41"/>
      <c r="AM566" s="41"/>
      <c r="AN566" s="41"/>
      <c r="AO566" s="41"/>
      <c r="AP566" s="41"/>
    </row>
    <row r="567" spans="1:42" s="40" customFormat="1" ht="21.75" customHeight="1">
      <c r="A567" s="29">
        <v>149</v>
      </c>
      <c r="B567" s="3" t="s">
        <v>80</v>
      </c>
      <c r="C567" s="30" t="s">
        <v>116</v>
      </c>
      <c r="D567" s="8" t="s">
        <v>113</v>
      </c>
      <c r="E567" s="3" t="s">
        <v>114</v>
      </c>
      <c r="F567" s="1" t="s">
        <v>159</v>
      </c>
      <c r="G567" s="6">
        <v>2</v>
      </c>
      <c r="H567" s="2" t="s">
        <v>397</v>
      </c>
      <c r="I567" s="2">
        <v>4</v>
      </c>
      <c r="J567" s="2"/>
      <c r="K567" s="31">
        <v>21</v>
      </c>
      <c r="L567" s="31">
        <v>900</v>
      </c>
      <c r="M567" s="31">
        <f t="shared" si="77"/>
        <v>945</v>
      </c>
      <c r="N567" s="31">
        <f t="shared" si="78"/>
        <v>992.25</v>
      </c>
      <c r="O567" s="31">
        <f t="shared" si="79"/>
        <v>45643.5</v>
      </c>
      <c r="P567" s="31">
        <v>1</v>
      </c>
      <c r="Q567" s="31">
        <v>1</v>
      </c>
      <c r="R567" s="31">
        <f t="shared" si="80"/>
        <v>1035000</v>
      </c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  <c r="AG567" s="41"/>
      <c r="AH567" s="41"/>
      <c r="AI567" s="41"/>
      <c r="AJ567" s="41"/>
      <c r="AK567" s="41"/>
      <c r="AL567" s="41"/>
      <c r="AM567" s="41"/>
      <c r="AN567" s="41"/>
      <c r="AO567" s="41"/>
      <c r="AP567" s="41"/>
    </row>
    <row r="568" spans="1:42" s="40" customFormat="1" ht="21.75" customHeight="1">
      <c r="A568" s="29">
        <v>150</v>
      </c>
      <c r="B568" s="3" t="s">
        <v>80</v>
      </c>
      <c r="C568" s="30" t="s">
        <v>117</v>
      </c>
      <c r="D568" s="8" t="s">
        <v>113</v>
      </c>
      <c r="E568" s="3" t="s">
        <v>114</v>
      </c>
      <c r="F568" s="1" t="s">
        <v>159</v>
      </c>
      <c r="G568" s="6">
        <v>2</v>
      </c>
      <c r="H568" s="2" t="s">
        <v>397</v>
      </c>
      <c r="I568" s="2">
        <v>4</v>
      </c>
      <c r="J568" s="2"/>
      <c r="K568" s="31">
        <v>21</v>
      </c>
      <c r="L568" s="31">
        <v>900</v>
      </c>
      <c r="M568" s="31">
        <f t="shared" si="77"/>
        <v>945</v>
      </c>
      <c r="N568" s="31">
        <f t="shared" si="78"/>
        <v>992.25</v>
      </c>
      <c r="O568" s="31">
        <f t="shared" si="79"/>
        <v>45643.5</v>
      </c>
      <c r="P568" s="31">
        <v>1</v>
      </c>
      <c r="Q568" s="31">
        <v>1</v>
      </c>
      <c r="R568" s="31">
        <f t="shared" si="80"/>
        <v>1035000</v>
      </c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  <c r="AG568" s="41"/>
      <c r="AH568" s="41"/>
      <c r="AI568" s="41"/>
      <c r="AJ568" s="41"/>
      <c r="AK568" s="41"/>
      <c r="AL568" s="41"/>
      <c r="AM568" s="41"/>
      <c r="AN568" s="41"/>
      <c r="AO568" s="41"/>
      <c r="AP568" s="41"/>
    </row>
    <row r="569" spans="1:42" s="40" customFormat="1" ht="21.75" customHeight="1">
      <c r="A569" s="29">
        <v>151</v>
      </c>
      <c r="B569" s="3" t="s">
        <v>80</v>
      </c>
      <c r="C569" s="30" t="s">
        <v>194</v>
      </c>
      <c r="D569" s="8" t="s">
        <v>113</v>
      </c>
      <c r="E569" s="3" t="s">
        <v>114</v>
      </c>
      <c r="F569" s="1" t="s">
        <v>159</v>
      </c>
      <c r="G569" s="6">
        <v>2</v>
      </c>
      <c r="H569" s="2" t="s">
        <v>397</v>
      </c>
      <c r="I569" s="2">
        <v>4</v>
      </c>
      <c r="J569" s="2"/>
      <c r="K569" s="31">
        <v>21</v>
      </c>
      <c r="L569" s="31">
        <v>900</v>
      </c>
      <c r="M569" s="31">
        <f t="shared" si="77"/>
        <v>945</v>
      </c>
      <c r="N569" s="31">
        <f t="shared" si="78"/>
        <v>992.25</v>
      </c>
      <c r="O569" s="31">
        <f t="shared" si="79"/>
        <v>45643.5</v>
      </c>
      <c r="P569" s="31">
        <v>1</v>
      </c>
      <c r="Q569" s="31">
        <v>1</v>
      </c>
      <c r="R569" s="31">
        <f t="shared" si="80"/>
        <v>1035000</v>
      </c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  <c r="AG569" s="41"/>
      <c r="AH569" s="41"/>
      <c r="AI569" s="41"/>
      <c r="AJ569" s="41"/>
      <c r="AK569" s="41"/>
      <c r="AL569" s="41"/>
      <c r="AM569" s="41"/>
      <c r="AN569" s="41"/>
      <c r="AO569" s="41"/>
      <c r="AP569" s="41"/>
    </row>
    <row r="570" spans="1:19" s="41" customFormat="1" ht="21.75" customHeight="1">
      <c r="A570" s="29">
        <v>152</v>
      </c>
      <c r="B570" s="3" t="s">
        <v>80</v>
      </c>
      <c r="C570" s="30" t="s">
        <v>1042</v>
      </c>
      <c r="D570" s="8" t="s">
        <v>113</v>
      </c>
      <c r="E570" s="3" t="s">
        <v>114</v>
      </c>
      <c r="F570" s="1" t="s">
        <v>159</v>
      </c>
      <c r="G570" s="6">
        <v>2</v>
      </c>
      <c r="H570" s="2" t="s">
        <v>397</v>
      </c>
      <c r="I570" s="2">
        <v>4</v>
      </c>
      <c r="J570" s="2"/>
      <c r="K570" s="31">
        <v>24</v>
      </c>
      <c r="L570" s="31">
        <v>900</v>
      </c>
      <c r="M570" s="31">
        <f t="shared" si="77"/>
        <v>1080</v>
      </c>
      <c r="N570" s="31">
        <f t="shared" si="78"/>
        <v>1134</v>
      </c>
      <c r="O570" s="31">
        <f t="shared" si="79"/>
        <v>52164</v>
      </c>
      <c r="P570" s="31">
        <v>1</v>
      </c>
      <c r="Q570" s="31">
        <v>1</v>
      </c>
      <c r="R570" s="31">
        <f t="shared" si="80"/>
        <v>1035000</v>
      </c>
      <c r="S570" s="40"/>
    </row>
    <row r="571" spans="1:19" s="41" customFormat="1" ht="21.75" customHeight="1">
      <c r="A571" s="29">
        <v>153</v>
      </c>
      <c r="B571" s="3" t="s">
        <v>80</v>
      </c>
      <c r="C571" s="30" t="s">
        <v>125</v>
      </c>
      <c r="D571" s="8" t="s">
        <v>113</v>
      </c>
      <c r="E571" s="3" t="s">
        <v>114</v>
      </c>
      <c r="F571" s="1" t="s">
        <v>159</v>
      </c>
      <c r="G571" s="6">
        <v>2</v>
      </c>
      <c r="H571" s="2" t="s">
        <v>397</v>
      </c>
      <c r="I571" s="2">
        <v>4</v>
      </c>
      <c r="J571" s="2"/>
      <c r="K571" s="31">
        <v>24</v>
      </c>
      <c r="L571" s="31">
        <v>900</v>
      </c>
      <c r="M571" s="31">
        <f t="shared" si="77"/>
        <v>1080</v>
      </c>
      <c r="N571" s="31">
        <f t="shared" si="78"/>
        <v>1134</v>
      </c>
      <c r="O571" s="31">
        <f t="shared" si="79"/>
        <v>52164</v>
      </c>
      <c r="P571" s="31">
        <v>1</v>
      </c>
      <c r="Q571" s="31">
        <v>1</v>
      </c>
      <c r="R571" s="31">
        <f t="shared" si="80"/>
        <v>1035000</v>
      </c>
      <c r="S571" s="40"/>
    </row>
    <row r="572" spans="1:19" s="41" customFormat="1" ht="21.75" customHeight="1">
      <c r="A572" s="29">
        <v>154</v>
      </c>
      <c r="B572" s="3" t="s">
        <v>80</v>
      </c>
      <c r="C572" s="30" t="s">
        <v>126</v>
      </c>
      <c r="D572" s="8" t="s">
        <v>113</v>
      </c>
      <c r="E572" s="3" t="s">
        <v>114</v>
      </c>
      <c r="F572" s="1" t="s">
        <v>159</v>
      </c>
      <c r="G572" s="6">
        <v>2</v>
      </c>
      <c r="H572" s="2" t="s">
        <v>397</v>
      </c>
      <c r="I572" s="2">
        <v>4</v>
      </c>
      <c r="J572" s="2"/>
      <c r="K572" s="31">
        <v>24</v>
      </c>
      <c r="L572" s="31">
        <v>900</v>
      </c>
      <c r="M572" s="31">
        <f t="shared" si="77"/>
        <v>1080</v>
      </c>
      <c r="N572" s="31">
        <f t="shared" si="78"/>
        <v>1134</v>
      </c>
      <c r="O572" s="31">
        <f t="shared" si="79"/>
        <v>52164</v>
      </c>
      <c r="P572" s="31">
        <v>1</v>
      </c>
      <c r="Q572" s="31">
        <v>1</v>
      </c>
      <c r="R572" s="31">
        <f t="shared" si="80"/>
        <v>1035000</v>
      </c>
      <c r="S572" s="40"/>
    </row>
    <row r="573" spans="1:19" s="41" customFormat="1" ht="21.75" customHeight="1">
      <c r="A573" s="29">
        <v>155</v>
      </c>
      <c r="B573" s="3" t="s">
        <v>80</v>
      </c>
      <c r="C573" s="30" t="s">
        <v>129</v>
      </c>
      <c r="D573" s="8" t="s">
        <v>113</v>
      </c>
      <c r="E573" s="3" t="s">
        <v>114</v>
      </c>
      <c r="F573" s="1" t="s">
        <v>159</v>
      </c>
      <c r="G573" s="6">
        <v>2</v>
      </c>
      <c r="H573" s="2" t="s">
        <v>397</v>
      </c>
      <c r="I573" s="2">
        <v>4</v>
      </c>
      <c r="J573" s="2"/>
      <c r="K573" s="31">
        <v>22</v>
      </c>
      <c r="L573" s="31">
        <v>900</v>
      </c>
      <c r="M573" s="31">
        <f t="shared" si="77"/>
        <v>990</v>
      </c>
      <c r="N573" s="31">
        <f t="shared" si="78"/>
        <v>1039.5</v>
      </c>
      <c r="O573" s="31">
        <f t="shared" si="79"/>
        <v>47817</v>
      </c>
      <c r="P573" s="31">
        <v>1</v>
      </c>
      <c r="Q573" s="31">
        <v>1</v>
      </c>
      <c r="R573" s="31">
        <f t="shared" si="80"/>
        <v>1035000</v>
      </c>
      <c r="S573" s="40"/>
    </row>
    <row r="574" spans="1:19" s="41" customFormat="1" ht="21.75" customHeight="1">
      <c r="A574" s="29">
        <v>156</v>
      </c>
      <c r="B574" s="3" t="s">
        <v>80</v>
      </c>
      <c r="C574" s="30" t="s">
        <v>130</v>
      </c>
      <c r="D574" s="8" t="s">
        <v>113</v>
      </c>
      <c r="E574" s="3" t="s">
        <v>114</v>
      </c>
      <c r="F574" s="1" t="s">
        <v>159</v>
      </c>
      <c r="G574" s="6">
        <v>2</v>
      </c>
      <c r="H574" s="2" t="s">
        <v>397</v>
      </c>
      <c r="I574" s="2">
        <v>4</v>
      </c>
      <c r="J574" s="2"/>
      <c r="K574" s="31">
        <v>22</v>
      </c>
      <c r="L574" s="31">
        <v>900</v>
      </c>
      <c r="M574" s="31">
        <f t="shared" si="77"/>
        <v>990</v>
      </c>
      <c r="N574" s="31">
        <f t="shared" si="78"/>
        <v>1039.5</v>
      </c>
      <c r="O574" s="31">
        <f t="shared" si="79"/>
        <v>47817</v>
      </c>
      <c r="P574" s="31">
        <v>1</v>
      </c>
      <c r="Q574" s="31">
        <v>1</v>
      </c>
      <c r="R574" s="31">
        <f t="shared" si="80"/>
        <v>1035000</v>
      </c>
      <c r="S574" s="40"/>
    </row>
    <row r="575" spans="1:19" s="41" customFormat="1" ht="21.75" customHeight="1">
      <c r="A575" s="29">
        <v>157</v>
      </c>
      <c r="B575" s="3" t="s">
        <v>80</v>
      </c>
      <c r="C575" s="30" t="s">
        <v>137</v>
      </c>
      <c r="D575" s="8" t="s">
        <v>113</v>
      </c>
      <c r="E575" s="3" t="s">
        <v>114</v>
      </c>
      <c r="F575" s="1" t="s">
        <v>159</v>
      </c>
      <c r="G575" s="6">
        <v>2</v>
      </c>
      <c r="H575" s="2" t="s">
        <v>397</v>
      </c>
      <c r="I575" s="2">
        <v>4</v>
      </c>
      <c r="J575" s="2"/>
      <c r="K575" s="31">
        <v>25</v>
      </c>
      <c r="L575" s="31">
        <v>900</v>
      </c>
      <c r="M575" s="31">
        <f t="shared" si="77"/>
        <v>1125</v>
      </c>
      <c r="N575" s="31">
        <f t="shared" si="78"/>
        <v>1181.25</v>
      </c>
      <c r="O575" s="31">
        <f t="shared" si="79"/>
        <v>54337.5</v>
      </c>
      <c r="P575" s="31">
        <v>1</v>
      </c>
      <c r="Q575" s="31">
        <v>1</v>
      </c>
      <c r="R575" s="31">
        <f t="shared" si="80"/>
        <v>1035000</v>
      </c>
      <c r="S575" s="40"/>
    </row>
    <row r="576" spans="1:19" s="41" customFormat="1" ht="21.75" customHeight="1">
      <c r="A576" s="29">
        <v>158</v>
      </c>
      <c r="B576" s="3" t="s">
        <v>80</v>
      </c>
      <c r="C576" s="30" t="s">
        <v>136</v>
      </c>
      <c r="D576" s="8" t="s">
        <v>113</v>
      </c>
      <c r="E576" s="3" t="s">
        <v>114</v>
      </c>
      <c r="F576" s="1" t="s">
        <v>159</v>
      </c>
      <c r="G576" s="6">
        <v>2</v>
      </c>
      <c r="H576" s="2" t="s">
        <v>397</v>
      </c>
      <c r="I576" s="2">
        <v>4</v>
      </c>
      <c r="J576" s="2"/>
      <c r="K576" s="31">
        <v>22</v>
      </c>
      <c r="L576" s="31">
        <v>900</v>
      </c>
      <c r="M576" s="31">
        <f t="shared" si="77"/>
        <v>990</v>
      </c>
      <c r="N576" s="31">
        <f t="shared" si="78"/>
        <v>1039.5</v>
      </c>
      <c r="O576" s="31">
        <f t="shared" si="79"/>
        <v>47817</v>
      </c>
      <c r="P576" s="31">
        <v>1</v>
      </c>
      <c r="Q576" s="31">
        <v>1</v>
      </c>
      <c r="R576" s="31">
        <f t="shared" si="80"/>
        <v>1035000</v>
      </c>
      <c r="S576" s="40"/>
    </row>
    <row r="577" spans="1:42" s="40" customFormat="1" ht="21.75" customHeight="1">
      <c r="A577" s="29">
        <v>159</v>
      </c>
      <c r="B577" s="3" t="s">
        <v>80</v>
      </c>
      <c r="C577" s="30" t="s">
        <v>135</v>
      </c>
      <c r="D577" s="8" t="s">
        <v>113</v>
      </c>
      <c r="E577" s="3" t="s">
        <v>114</v>
      </c>
      <c r="F577" s="1" t="s">
        <v>159</v>
      </c>
      <c r="G577" s="6">
        <v>2</v>
      </c>
      <c r="H577" s="2" t="s">
        <v>397</v>
      </c>
      <c r="I577" s="2">
        <v>4</v>
      </c>
      <c r="J577" s="2"/>
      <c r="K577" s="31">
        <v>22</v>
      </c>
      <c r="L577" s="31">
        <v>900</v>
      </c>
      <c r="M577" s="31">
        <f t="shared" si="77"/>
        <v>990</v>
      </c>
      <c r="N577" s="31">
        <f t="shared" si="78"/>
        <v>1039.5</v>
      </c>
      <c r="O577" s="31">
        <f t="shared" si="79"/>
        <v>47817</v>
      </c>
      <c r="P577" s="31">
        <v>1</v>
      </c>
      <c r="Q577" s="31">
        <v>1</v>
      </c>
      <c r="R577" s="31">
        <f t="shared" si="80"/>
        <v>1035000</v>
      </c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F577" s="41"/>
      <c r="AG577" s="41"/>
      <c r="AH577" s="41"/>
      <c r="AI577" s="41"/>
      <c r="AJ577" s="41"/>
      <c r="AK577" s="41"/>
      <c r="AL577" s="41"/>
      <c r="AM577" s="41"/>
      <c r="AN577" s="41"/>
      <c r="AO577" s="41"/>
      <c r="AP577" s="41"/>
    </row>
    <row r="578" spans="1:42" s="40" customFormat="1" ht="21.75" customHeight="1">
      <c r="A578" s="29">
        <v>160</v>
      </c>
      <c r="B578" s="3" t="s">
        <v>80</v>
      </c>
      <c r="C578" s="109" t="s">
        <v>1043</v>
      </c>
      <c r="D578" s="8" t="s">
        <v>128</v>
      </c>
      <c r="E578" s="3" t="s">
        <v>45</v>
      </c>
      <c r="F578" s="3"/>
      <c r="G578" s="2">
        <v>2</v>
      </c>
      <c r="H578" s="2" t="s">
        <v>395</v>
      </c>
      <c r="I578" s="2">
        <v>2</v>
      </c>
      <c r="J578" s="2"/>
      <c r="K578" s="31">
        <v>16</v>
      </c>
      <c r="L578" s="31">
        <v>550</v>
      </c>
      <c r="M578" s="31">
        <f t="shared" si="77"/>
        <v>440</v>
      </c>
      <c r="N578" s="31">
        <f t="shared" si="78"/>
        <v>462</v>
      </c>
      <c r="O578" s="31">
        <f t="shared" si="79"/>
        <v>21252</v>
      </c>
      <c r="P578" s="31">
        <v>1</v>
      </c>
      <c r="Q578" s="31">
        <v>1</v>
      </c>
      <c r="R578" s="31">
        <f t="shared" si="80"/>
        <v>1035000</v>
      </c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F578" s="41"/>
      <c r="AG578" s="41"/>
      <c r="AH578" s="41"/>
      <c r="AI578" s="41"/>
      <c r="AJ578" s="41"/>
      <c r="AK578" s="41"/>
      <c r="AL578" s="41"/>
      <c r="AM578" s="41"/>
      <c r="AN578" s="41"/>
      <c r="AO578" s="41"/>
      <c r="AP578" s="41"/>
    </row>
    <row r="579" spans="1:42" s="40" customFormat="1" ht="21.75" customHeight="1">
      <c r="A579" s="29">
        <v>161</v>
      </c>
      <c r="B579" s="3" t="s">
        <v>80</v>
      </c>
      <c r="C579" s="34" t="s">
        <v>160</v>
      </c>
      <c r="D579" s="8" t="s">
        <v>161</v>
      </c>
      <c r="E579" s="3" t="s">
        <v>46</v>
      </c>
      <c r="F579" s="3" t="s">
        <v>1044</v>
      </c>
      <c r="G579" s="2">
        <v>2</v>
      </c>
      <c r="H579" s="2" t="s">
        <v>407</v>
      </c>
      <c r="I579" s="2">
        <v>3</v>
      </c>
      <c r="J579" s="2"/>
      <c r="K579" s="31">
        <v>13</v>
      </c>
      <c r="L579" s="31">
        <v>700</v>
      </c>
      <c r="M579" s="31">
        <f t="shared" si="77"/>
        <v>455</v>
      </c>
      <c r="N579" s="31">
        <f t="shared" si="78"/>
        <v>477.75</v>
      </c>
      <c r="O579" s="31">
        <f t="shared" si="79"/>
        <v>21976.5</v>
      </c>
      <c r="P579" s="31">
        <v>1</v>
      </c>
      <c r="Q579" s="31">
        <v>1</v>
      </c>
      <c r="R579" s="31">
        <f t="shared" si="80"/>
        <v>1035000</v>
      </c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  <c r="AG579" s="41"/>
      <c r="AH579" s="41"/>
      <c r="AI579" s="41"/>
      <c r="AJ579" s="41"/>
      <c r="AK579" s="41"/>
      <c r="AL579" s="41"/>
      <c r="AM579" s="41"/>
      <c r="AN579" s="41"/>
      <c r="AO579" s="41"/>
      <c r="AP579" s="41"/>
    </row>
    <row r="580" spans="1:42" s="40" customFormat="1" ht="21.75" customHeight="1">
      <c r="A580" s="29">
        <v>162</v>
      </c>
      <c r="B580" s="3" t="s">
        <v>80</v>
      </c>
      <c r="C580" s="34" t="s">
        <v>162</v>
      </c>
      <c r="D580" s="8" t="s">
        <v>161</v>
      </c>
      <c r="E580" s="3" t="s">
        <v>46</v>
      </c>
      <c r="F580" s="3" t="s">
        <v>1044</v>
      </c>
      <c r="G580" s="2">
        <v>2</v>
      </c>
      <c r="H580" s="2" t="s">
        <v>407</v>
      </c>
      <c r="I580" s="2">
        <v>3</v>
      </c>
      <c r="J580" s="2"/>
      <c r="K580" s="31">
        <v>13</v>
      </c>
      <c r="L580" s="31">
        <v>700</v>
      </c>
      <c r="M580" s="31">
        <f t="shared" si="77"/>
        <v>455</v>
      </c>
      <c r="N580" s="31">
        <f t="shared" si="78"/>
        <v>477.75</v>
      </c>
      <c r="O580" s="31">
        <f t="shared" si="79"/>
        <v>21976.5</v>
      </c>
      <c r="P580" s="31">
        <v>1</v>
      </c>
      <c r="Q580" s="31">
        <v>1</v>
      </c>
      <c r="R580" s="31">
        <f t="shared" si="80"/>
        <v>1035000</v>
      </c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F580" s="41"/>
      <c r="AG580" s="41"/>
      <c r="AH580" s="41"/>
      <c r="AI580" s="41"/>
      <c r="AJ580" s="41"/>
      <c r="AK580" s="41"/>
      <c r="AL580" s="41"/>
      <c r="AM580" s="41"/>
      <c r="AN580" s="41"/>
      <c r="AO580" s="41"/>
      <c r="AP580" s="41"/>
    </row>
    <row r="581" spans="1:42" s="40" customFormat="1" ht="21.75" customHeight="1">
      <c r="A581" s="29">
        <v>163</v>
      </c>
      <c r="B581" s="3" t="s">
        <v>80</v>
      </c>
      <c r="C581" s="34" t="s">
        <v>163</v>
      </c>
      <c r="D581" s="8" t="s">
        <v>161</v>
      </c>
      <c r="E581" s="3" t="s">
        <v>46</v>
      </c>
      <c r="F581" s="3" t="s">
        <v>1044</v>
      </c>
      <c r="G581" s="2">
        <v>2</v>
      </c>
      <c r="H581" s="2" t="s">
        <v>407</v>
      </c>
      <c r="I581" s="2">
        <v>3</v>
      </c>
      <c r="J581" s="2"/>
      <c r="K581" s="31">
        <v>13</v>
      </c>
      <c r="L581" s="31">
        <v>700</v>
      </c>
      <c r="M581" s="31">
        <f t="shared" si="77"/>
        <v>455</v>
      </c>
      <c r="N581" s="31">
        <f t="shared" si="78"/>
        <v>477.75</v>
      </c>
      <c r="O581" s="31">
        <f t="shared" si="79"/>
        <v>21976.5</v>
      </c>
      <c r="P581" s="31">
        <v>1</v>
      </c>
      <c r="Q581" s="31">
        <v>1</v>
      </c>
      <c r="R581" s="31">
        <f t="shared" si="80"/>
        <v>1035000</v>
      </c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F581" s="41"/>
      <c r="AG581" s="41"/>
      <c r="AH581" s="41"/>
      <c r="AI581" s="41"/>
      <c r="AJ581" s="41"/>
      <c r="AK581" s="41"/>
      <c r="AL581" s="41"/>
      <c r="AM581" s="41"/>
      <c r="AN581" s="41"/>
      <c r="AO581" s="41"/>
      <c r="AP581" s="41"/>
    </row>
    <row r="582" spans="1:42" s="40" customFormat="1" ht="21.75" customHeight="1">
      <c r="A582" s="29">
        <v>164</v>
      </c>
      <c r="B582" s="3" t="s">
        <v>80</v>
      </c>
      <c r="C582" s="34" t="s">
        <v>164</v>
      </c>
      <c r="D582" s="8" t="s">
        <v>161</v>
      </c>
      <c r="E582" s="3" t="s">
        <v>46</v>
      </c>
      <c r="F582" s="3" t="s">
        <v>1044</v>
      </c>
      <c r="G582" s="2">
        <v>2</v>
      </c>
      <c r="H582" s="2" t="s">
        <v>407</v>
      </c>
      <c r="I582" s="2">
        <v>3</v>
      </c>
      <c r="J582" s="2"/>
      <c r="K582" s="31">
        <v>13</v>
      </c>
      <c r="L582" s="31">
        <v>700</v>
      </c>
      <c r="M582" s="31">
        <f t="shared" si="77"/>
        <v>455</v>
      </c>
      <c r="N582" s="31">
        <f t="shared" si="78"/>
        <v>477.75</v>
      </c>
      <c r="O582" s="31">
        <f t="shared" si="79"/>
        <v>21976.5</v>
      </c>
      <c r="P582" s="31">
        <v>1</v>
      </c>
      <c r="Q582" s="31">
        <v>1</v>
      </c>
      <c r="R582" s="31">
        <f t="shared" si="80"/>
        <v>1035000</v>
      </c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  <c r="AG582" s="41"/>
      <c r="AH582" s="41"/>
      <c r="AI582" s="41"/>
      <c r="AJ582" s="41"/>
      <c r="AK582" s="41"/>
      <c r="AL582" s="41"/>
      <c r="AM582" s="41"/>
      <c r="AN582" s="41"/>
      <c r="AO582" s="41"/>
      <c r="AP582" s="41"/>
    </row>
    <row r="583" spans="1:42" s="40" customFormat="1" ht="21.75" customHeight="1">
      <c r="A583" s="29">
        <v>165</v>
      </c>
      <c r="B583" s="3" t="s">
        <v>80</v>
      </c>
      <c r="C583" s="34" t="s">
        <v>165</v>
      </c>
      <c r="D583" s="8" t="s">
        <v>161</v>
      </c>
      <c r="E583" s="3" t="s">
        <v>46</v>
      </c>
      <c r="F583" s="3" t="s">
        <v>1044</v>
      </c>
      <c r="G583" s="2">
        <v>2</v>
      </c>
      <c r="H583" s="2" t="s">
        <v>407</v>
      </c>
      <c r="I583" s="2">
        <v>3</v>
      </c>
      <c r="J583" s="2"/>
      <c r="K583" s="31">
        <v>13</v>
      </c>
      <c r="L583" s="31">
        <v>700</v>
      </c>
      <c r="M583" s="31">
        <f t="shared" si="77"/>
        <v>455</v>
      </c>
      <c r="N583" s="31">
        <f t="shared" si="78"/>
        <v>477.75</v>
      </c>
      <c r="O583" s="31">
        <f t="shared" si="79"/>
        <v>21976.5</v>
      </c>
      <c r="P583" s="31">
        <v>1</v>
      </c>
      <c r="Q583" s="31">
        <v>1</v>
      </c>
      <c r="R583" s="31">
        <f t="shared" si="80"/>
        <v>1035000</v>
      </c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F583" s="41"/>
      <c r="AG583" s="41"/>
      <c r="AH583" s="41"/>
      <c r="AI583" s="41"/>
      <c r="AJ583" s="41"/>
      <c r="AK583" s="41"/>
      <c r="AL583" s="41"/>
      <c r="AM583" s="41"/>
      <c r="AN583" s="41"/>
      <c r="AO583" s="41"/>
      <c r="AP583" s="41"/>
    </row>
    <row r="584" spans="1:42" s="40" customFormat="1" ht="21.75" customHeight="1">
      <c r="A584" s="29">
        <v>166</v>
      </c>
      <c r="B584" s="3" t="s">
        <v>80</v>
      </c>
      <c r="C584" s="34" t="s">
        <v>1045</v>
      </c>
      <c r="D584" s="8" t="s">
        <v>1046</v>
      </c>
      <c r="E584" s="3" t="s">
        <v>38</v>
      </c>
      <c r="F584" s="3"/>
      <c r="G584" s="2">
        <v>3</v>
      </c>
      <c r="H584" s="2" t="s">
        <v>413</v>
      </c>
      <c r="I584" s="2">
        <v>6</v>
      </c>
      <c r="J584" s="2"/>
      <c r="K584" s="31">
        <v>9</v>
      </c>
      <c r="L584" s="31">
        <v>900</v>
      </c>
      <c r="M584" s="31">
        <f t="shared" si="77"/>
        <v>405</v>
      </c>
      <c r="N584" s="31">
        <f t="shared" si="78"/>
        <v>425.25</v>
      </c>
      <c r="O584" s="31">
        <f t="shared" si="79"/>
        <v>19561.5</v>
      </c>
      <c r="P584" s="31">
        <v>1</v>
      </c>
      <c r="Q584" s="31">
        <v>1</v>
      </c>
      <c r="R584" s="31">
        <f t="shared" si="80"/>
        <v>1035000</v>
      </c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  <c r="AG584" s="41"/>
      <c r="AH584" s="41"/>
      <c r="AI584" s="41"/>
      <c r="AJ584" s="41"/>
      <c r="AK584" s="41"/>
      <c r="AL584" s="41"/>
      <c r="AM584" s="41"/>
      <c r="AN584" s="41"/>
      <c r="AO584" s="41"/>
      <c r="AP584" s="41"/>
    </row>
    <row r="585" spans="1:42" s="40" customFormat="1" ht="21.75" customHeight="1">
      <c r="A585" s="29">
        <v>167</v>
      </c>
      <c r="B585" s="3" t="s">
        <v>80</v>
      </c>
      <c r="C585" s="34" t="s">
        <v>1047</v>
      </c>
      <c r="D585" s="8" t="s">
        <v>1046</v>
      </c>
      <c r="E585" s="3" t="s">
        <v>38</v>
      </c>
      <c r="F585" s="3"/>
      <c r="G585" s="2">
        <v>3</v>
      </c>
      <c r="H585" s="2" t="s">
        <v>413</v>
      </c>
      <c r="I585" s="2">
        <v>6</v>
      </c>
      <c r="J585" s="2"/>
      <c r="K585" s="31">
        <v>9</v>
      </c>
      <c r="L585" s="31">
        <v>900</v>
      </c>
      <c r="M585" s="31">
        <f t="shared" si="77"/>
        <v>405</v>
      </c>
      <c r="N585" s="31">
        <f t="shared" si="78"/>
        <v>425.25</v>
      </c>
      <c r="O585" s="31">
        <f t="shared" si="79"/>
        <v>19561.5</v>
      </c>
      <c r="P585" s="31">
        <v>1</v>
      </c>
      <c r="Q585" s="31">
        <v>1</v>
      </c>
      <c r="R585" s="31">
        <f t="shared" si="80"/>
        <v>1035000</v>
      </c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  <c r="AG585" s="41"/>
      <c r="AH585" s="41"/>
      <c r="AI585" s="41"/>
      <c r="AJ585" s="41"/>
      <c r="AK585" s="41"/>
      <c r="AL585" s="41"/>
      <c r="AM585" s="41"/>
      <c r="AN585" s="41"/>
      <c r="AO585" s="41"/>
      <c r="AP585" s="41"/>
    </row>
    <row r="586" spans="1:42" s="40" customFormat="1" ht="21.75" customHeight="1">
      <c r="A586" s="29">
        <v>168</v>
      </c>
      <c r="B586" s="3" t="s">
        <v>80</v>
      </c>
      <c r="C586" s="34" t="s">
        <v>198</v>
      </c>
      <c r="D586" s="8" t="s">
        <v>199</v>
      </c>
      <c r="E586" s="3" t="s">
        <v>43</v>
      </c>
      <c r="F586" s="3"/>
      <c r="G586" s="2">
        <v>3</v>
      </c>
      <c r="H586" s="2" t="s">
        <v>397</v>
      </c>
      <c r="I586" s="2">
        <v>4</v>
      </c>
      <c r="J586" s="2"/>
      <c r="K586" s="31">
        <v>15</v>
      </c>
      <c r="L586" s="31">
        <v>1000</v>
      </c>
      <c r="M586" s="31">
        <f t="shared" si="77"/>
        <v>750</v>
      </c>
      <c r="N586" s="31">
        <f t="shared" si="78"/>
        <v>787.5</v>
      </c>
      <c r="O586" s="31">
        <f t="shared" si="79"/>
        <v>36225</v>
      </c>
      <c r="P586" s="31">
        <v>1</v>
      </c>
      <c r="Q586" s="31">
        <v>1</v>
      </c>
      <c r="R586" s="31">
        <f t="shared" si="80"/>
        <v>1035000</v>
      </c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F586" s="41"/>
      <c r="AG586" s="41"/>
      <c r="AH586" s="41"/>
      <c r="AI586" s="41"/>
      <c r="AJ586" s="41"/>
      <c r="AK586" s="41"/>
      <c r="AL586" s="41"/>
      <c r="AM586" s="41"/>
      <c r="AN586" s="41"/>
      <c r="AO586" s="41"/>
      <c r="AP586" s="41"/>
    </row>
    <row r="587" spans="1:42" s="17" customFormat="1" ht="21.75" customHeight="1">
      <c r="A587" s="29">
        <v>169</v>
      </c>
      <c r="B587" s="1" t="s">
        <v>80</v>
      </c>
      <c r="C587" s="34" t="s">
        <v>209</v>
      </c>
      <c r="D587" s="34" t="s">
        <v>211</v>
      </c>
      <c r="E587" s="35" t="s">
        <v>44</v>
      </c>
      <c r="F587" s="3"/>
      <c r="G587" s="2">
        <v>2</v>
      </c>
      <c r="H587" s="33" t="s">
        <v>397</v>
      </c>
      <c r="I587" s="2">
        <v>4</v>
      </c>
      <c r="J587" s="33"/>
      <c r="K587" s="31">
        <v>14</v>
      </c>
      <c r="L587" s="37">
        <v>1000</v>
      </c>
      <c r="M587" s="31">
        <f t="shared" si="77"/>
        <v>700</v>
      </c>
      <c r="N587" s="31">
        <f t="shared" si="78"/>
        <v>735</v>
      </c>
      <c r="O587" s="31">
        <f t="shared" si="79"/>
        <v>33810</v>
      </c>
      <c r="P587" s="31">
        <v>1</v>
      </c>
      <c r="Q587" s="31">
        <v>1</v>
      </c>
      <c r="R587" s="31">
        <f t="shared" si="80"/>
        <v>1035000</v>
      </c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</row>
    <row r="588" spans="1:42" s="17" customFormat="1" ht="21.75" customHeight="1">
      <c r="A588" s="29">
        <v>170</v>
      </c>
      <c r="B588" s="1" t="s">
        <v>80</v>
      </c>
      <c r="C588" s="34" t="s">
        <v>214</v>
      </c>
      <c r="D588" s="34" t="s">
        <v>211</v>
      </c>
      <c r="E588" s="35" t="s">
        <v>44</v>
      </c>
      <c r="F588" s="3"/>
      <c r="G588" s="2">
        <v>2</v>
      </c>
      <c r="H588" s="33" t="s">
        <v>397</v>
      </c>
      <c r="I588" s="2">
        <v>4</v>
      </c>
      <c r="J588" s="33"/>
      <c r="K588" s="31">
        <v>14</v>
      </c>
      <c r="L588" s="37">
        <v>1000</v>
      </c>
      <c r="M588" s="31">
        <f>K588*L588*5/100</f>
        <v>700</v>
      </c>
      <c r="N588" s="31">
        <f t="shared" si="78"/>
        <v>735</v>
      </c>
      <c r="O588" s="31">
        <f t="shared" si="79"/>
        <v>33810</v>
      </c>
      <c r="P588" s="31">
        <v>1</v>
      </c>
      <c r="Q588" s="31">
        <v>1</v>
      </c>
      <c r="R588" s="31">
        <f t="shared" si="80"/>
        <v>1035000</v>
      </c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</row>
    <row r="589" spans="1:42" s="17" customFormat="1" ht="21.75" customHeight="1">
      <c r="A589" s="29">
        <v>171</v>
      </c>
      <c r="B589" s="1" t="s">
        <v>80</v>
      </c>
      <c r="C589" s="34" t="s">
        <v>210</v>
      </c>
      <c r="D589" s="34" t="s">
        <v>211</v>
      </c>
      <c r="E589" s="35" t="s">
        <v>44</v>
      </c>
      <c r="F589" s="3"/>
      <c r="G589" s="2">
        <v>2</v>
      </c>
      <c r="H589" s="33" t="s">
        <v>397</v>
      </c>
      <c r="I589" s="2">
        <v>4</v>
      </c>
      <c r="J589" s="33"/>
      <c r="K589" s="31">
        <v>12</v>
      </c>
      <c r="L589" s="37">
        <v>1000</v>
      </c>
      <c r="M589" s="31">
        <f>K589*L589*5/100</f>
        <v>600</v>
      </c>
      <c r="N589" s="31">
        <f>M589*0.15*7</f>
        <v>630</v>
      </c>
      <c r="O589" s="31">
        <f>M589*6.6*7+N589*2</f>
        <v>28980</v>
      </c>
      <c r="P589" s="31">
        <v>1</v>
      </c>
      <c r="Q589" s="31">
        <v>1</v>
      </c>
      <c r="R589" s="31">
        <f t="shared" si="80"/>
        <v>1035000</v>
      </c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</row>
    <row r="590" spans="1:42" s="17" customFormat="1" ht="21.75" customHeight="1">
      <c r="A590" s="29">
        <v>172</v>
      </c>
      <c r="B590" s="1" t="s">
        <v>1048</v>
      </c>
      <c r="C590" s="34" t="s">
        <v>220</v>
      </c>
      <c r="D590" s="34" t="s">
        <v>1049</v>
      </c>
      <c r="E590" s="35" t="s">
        <v>42</v>
      </c>
      <c r="F590" s="3" t="s">
        <v>1050</v>
      </c>
      <c r="G590" s="2">
        <v>2</v>
      </c>
      <c r="H590" s="33" t="s">
        <v>1051</v>
      </c>
      <c r="I590" s="2"/>
      <c r="J590" s="33"/>
      <c r="K590" s="31">
        <v>8</v>
      </c>
      <c r="L590" s="37">
        <v>500</v>
      </c>
      <c r="M590" s="31">
        <v>200</v>
      </c>
      <c r="N590" s="31">
        <v>210</v>
      </c>
      <c r="O590" s="31">
        <v>9660</v>
      </c>
      <c r="P590" s="31">
        <v>1</v>
      </c>
      <c r="Q590" s="31">
        <v>1</v>
      </c>
      <c r="R590" s="31">
        <f t="shared" si="80"/>
        <v>1035000</v>
      </c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</row>
    <row r="591" spans="1:42" s="17" customFormat="1" ht="21.75" customHeight="1">
      <c r="A591" s="29">
        <v>173</v>
      </c>
      <c r="B591" s="1" t="s">
        <v>80</v>
      </c>
      <c r="C591" s="34" t="s">
        <v>225</v>
      </c>
      <c r="D591" s="34" t="s">
        <v>1052</v>
      </c>
      <c r="E591" s="35" t="s">
        <v>107</v>
      </c>
      <c r="F591" s="3"/>
      <c r="G591" s="2">
        <v>2</v>
      </c>
      <c r="H591" s="33" t="s">
        <v>397</v>
      </c>
      <c r="I591" s="2">
        <v>4</v>
      </c>
      <c r="J591" s="33"/>
      <c r="K591" s="31">
        <v>13</v>
      </c>
      <c r="L591" s="37">
        <v>800</v>
      </c>
      <c r="M591" s="31">
        <f>K591*L591*5/100</f>
        <v>520</v>
      </c>
      <c r="N591" s="31">
        <f>M591*0.15*7</f>
        <v>546</v>
      </c>
      <c r="O591" s="31">
        <f>M591*6.6*7+N591*2</f>
        <v>25116</v>
      </c>
      <c r="P591" s="31">
        <v>1</v>
      </c>
      <c r="Q591" s="31">
        <v>1</v>
      </c>
      <c r="R591" s="31">
        <f t="shared" si="80"/>
        <v>1035000</v>
      </c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</row>
    <row r="592" spans="1:42" s="17" customFormat="1" ht="21.75" customHeight="1">
      <c r="A592" s="29">
        <v>174</v>
      </c>
      <c r="B592" s="1" t="s">
        <v>1053</v>
      </c>
      <c r="C592" s="34" t="s">
        <v>227</v>
      </c>
      <c r="D592" s="34" t="s">
        <v>228</v>
      </c>
      <c r="E592" s="35" t="s">
        <v>39</v>
      </c>
      <c r="F592" s="3" t="s">
        <v>583</v>
      </c>
      <c r="G592" s="2">
        <v>1</v>
      </c>
      <c r="H592" s="33" t="s">
        <v>395</v>
      </c>
      <c r="I592" s="2">
        <v>2</v>
      </c>
      <c r="J592" s="33"/>
      <c r="K592" s="31">
        <v>7</v>
      </c>
      <c r="L592" s="37">
        <v>200</v>
      </c>
      <c r="M592" s="31">
        <f>K592*L592*5/100</f>
        <v>70</v>
      </c>
      <c r="N592" s="31">
        <f>M592*0.15*7</f>
        <v>73.5</v>
      </c>
      <c r="O592" s="31">
        <f>M592*6.6*7+N592*2</f>
        <v>3381</v>
      </c>
      <c r="P592" s="31">
        <v>1</v>
      </c>
      <c r="Q592" s="31">
        <v>1</v>
      </c>
      <c r="R592" s="31">
        <f t="shared" si="80"/>
        <v>1035000</v>
      </c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</row>
    <row r="593" spans="1:42" s="17" customFormat="1" ht="21.75" customHeight="1">
      <c r="A593" s="29">
        <v>175</v>
      </c>
      <c r="B593" s="1" t="s">
        <v>80</v>
      </c>
      <c r="C593" s="34" t="s">
        <v>1054</v>
      </c>
      <c r="D593" s="34" t="s">
        <v>299</v>
      </c>
      <c r="E593" s="35" t="s">
        <v>2</v>
      </c>
      <c r="F593" s="3" t="s">
        <v>1055</v>
      </c>
      <c r="G593" s="2">
        <v>3</v>
      </c>
      <c r="H593" s="33" t="s">
        <v>395</v>
      </c>
      <c r="I593" s="2">
        <v>2</v>
      </c>
      <c r="J593" s="33"/>
      <c r="K593" s="31">
        <v>6</v>
      </c>
      <c r="L593" s="37">
        <v>3000</v>
      </c>
      <c r="M593" s="31">
        <f>K593*L593*5/100</f>
        <v>900</v>
      </c>
      <c r="N593" s="31">
        <f>M593*0.15*7</f>
        <v>945</v>
      </c>
      <c r="O593" s="31">
        <f>M593*6.6*7+N593*2</f>
        <v>43470</v>
      </c>
      <c r="P593" s="31">
        <v>1</v>
      </c>
      <c r="Q593" s="31">
        <v>1</v>
      </c>
      <c r="R593" s="31">
        <f t="shared" si="80"/>
        <v>1035000</v>
      </c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</row>
    <row r="594" spans="1:42" s="17" customFormat="1" ht="21.75" customHeight="1">
      <c r="A594" s="29">
        <v>176</v>
      </c>
      <c r="B594" s="1" t="s">
        <v>80</v>
      </c>
      <c r="C594" s="34" t="s">
        <v>1056</v>
      </c>
      <c r="D594" s="34" t="s">
        <v>299</v>
      </c>
      <c r="E594" s="35" t="s">
        <v>2</v>
      </c>
      <c r="F594" s="3" t="s">
        <v>1055</v>
      </c>
      <c r="G594" s="2">
        <v>3</v>
      </c>
      <c r="H594" s="33" t="s">
        <v>395</v>
      </c>
      <c r="I594" s="2">
        <v>2</v>
      </c>
      <c r="J594" s="33"/>
      <c r="K594" s="31">
        <v>6</v>
      </c>
      <c r="L594" s="37">
        <v>3000</v>
      </c>
      <c r="M594" s="31">
        <f>K594*L594*5/100</f>
        <v>900</v>
      </c>
      <c r="N594" s="31">
        <f>M594*0.15*7</f>
        <v>945</v>
      </c>
      <c r="O594" s="31">
        <f>M594*6.6*7+N594*2</f>
        <v>43470</v>
      </c>
      <c r="P594" s="31">
        <v>1</v>
      </c>
      <c r="Q594" s="31">
        <v>1</v>
      </c>
      <c r="R594" s="31">
        <f t="shared" si="80"/>
        <v>1035000</v>
      </c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</row>
    <row r="595" spans="1:42" s="17" customFormat="1" ht="21.75" customHeight="1">
      <c r="A595" s="29">
        <v>177</v>
      </c>
      <c r="B595" s="1" t="s">
        <v>80</v>
      </c>
      <c r="C595" s="34" t="s">
        <v>1057</v>
      </c>
      <c r="D595" s="34" t="s">
        <v>299</v>
      </c>
      <c r="E595" s="35" t="s">
        <v>2</v>
      </c>
      <c r="F595" s="3" t="s">
        <v>1055</v>
      </c>
      <c r="G595" s="2">
        <v>3</v>
      </c>
      <c r="H595" s="33" t="s">
        <v>395</v>
      </c>
      <c r="I595" s="2">
        <v>2</v>
      </c>
      <c r="J595" s="33"/>
      <c r="K595" s="31">
        <v>6</v>
      </c>
      <c r="L595" s="37">
        <v>3000</v>
      </c>
      <c r="M595" s="31">
        <f>K595*L595*5/100</f>
        <v>900</v>
      </c>
      <c r="N595" s="31">
        <f>M595*0.15*7</f>
        <v>945</v>
      </c>
      <c r="O595" s="31">
        <f>M595*6.6*7+N595*2</f>
        <v>43470</v>
      </c>
      <c r="P595" s="31">
        <v>1</v>
      </c>
      <c r="Q595" s="31">
        <v>1</v>
      </c>
      <c r="R595" s="31">
        <f t="shared" si="80"/>
        <v>1035000</v>
      </c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</row>
    <row r="596" spans="1:42" s="17" customFormat="1" ht="21.75" customHeight="1">
      <c r="A596" s="29">
        <v>178</v>
      </c>
      <c r="B596" s="1" t="s">
        <v>79</v>
      </c>
      <c r="C596" s="34" t="s">
        <v>231</v>
      </c>
      <c r="D596" s="34" t="s">
        <v>232</v>
      </c>
      <c r="E596" s="35" t="s">
        <v>2</v>
      </c>
      <c r="F596" s="3" t="s">
        <v>1058</v>
      </c>
      <c r="G596" s="2">
        <v>3</v>
      </c>
      <c r="H596" s="33" t="s">
        <v>397</v>
      </c>
      <c r="I596" s="2">
        <v>4</v>
      </c>
      <c r="J596" s="33"/>
      <c r="K596" s="31">
        <v>21</v>
      </c>
      <c r="L596" s="37">
        <v>1000</v>
      </c>
      <c r="M596" s="31">
        <f>K596*L596/5</f>
        <v>4200</v>
      </c>
      <c r="N596" s="31">
        <f>M596*0.15*5.5</f>
        <v>3465</v>
      </c>
      <c r="O596" s="31">
        <f>M596*6.6*5.5+N596*2</f>
        <v>159390</v>
      </c>
      <c r="P596" s="31">
        <v>1</v>
      </c>
      <c r="Q596" s="31">
        <v>1</v>
      </c>
      <c r="R596" s="31">
        <f t="shared" si="80"/>
        <v>1035000</v>
      </c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</row>
    <row r="597" spans="1:42" s="17" customFormat="1" ht="21.75" customHeight="1">
      <c r="A597" s="29">
        <v>179</v>
      </c>
      <c r="B597" s="1" t="s">
        <v>79</v>
      </c>
      <c r="C597" s="34" t="s">
        <v>233</v>
      </c>
      <c r="D597" s="34" t="s">
        <v>232</v>
      </c>
      <c r="E597" s="35" t="s">
        <v>2</v>
      </c>
      <c r="F597" s="3" t="s">
        <v>1058</v>
      </c>
      <c r="G597" s="2">
        <v>3</v>
      </c>
      <c r="H597" s="33" t="s">
        <v>397</v>
      </c>
      <c r="I597" s="2">
        <v>4</v>
      </c>
      <c r="J597" s="33"/>
      <c r="K597" s="31">
        <v>21</v>
      </c>
      <c r="L597" s="37">
        <v>1000</v>
      </c>
      <c r="M597" s="31">
        <f>K597*L597/5</f>
        <v>4200</v>
      </c>
      <c r="N597" s="31">
        <f>M597*0.15*5.5</f>
        <v>3465</v>
      </c>
      <c r="O597" s="31">
        <f>M597*6.6*5.5+N597*2</f>
        <v>159390</v>
      </c>
      <c r="P597" s="31">
        <v>1</v>
      </c>
      <c r="Q597" s="31">
        <v>1</v>
      </c>
      <c r="R597" s="31">
        <f t="shared" si="80"/>
        <v>1035000</v>
      </c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</row>
    <row r="598" spans="1:42" s="40" customFormat="1" ht="21.75" customHeight="1">
      <c r="A598" s="29">
        <v>180</v>
      </c>
      <c r="B598" s="9" t="s">
        <v>80</v>
      </c>
      <c r="C598" s="34" t="s">
        <v>1059</v>
      </c>
      <c r="D598" s="34" t="s">
        <v>1060</v>
      </c>
      <c r="E598" s="35" t="s">
        <v>38</v>
      </c>
      <c r="F598" s="3" t="s">
        <v>200</v>
      </c>
      <c r="G598" s="97">
        <v>1</v>
      </c>
      <c r="H598" s="97" t="s">
        <v>395</v>
      </c>
      <c r="I598" s="2">
        <v>2</v>
      </c>
      <c r="J598" s="97"/>
      <c r="K598" s="36">
        <v>11</v>
      </c>
      <c r="L598" s="36">
        <v>900</v>
      </c>
      <c r="M598" s="31">
        <f>K598*L598*5/100</f>
        <v>495</v>
      </c>
      <c r="N598" s="31">
        <f>M598*0.15*7</f>
        <v>519.75</v>
      </c>
      <c r="O598" s="31">
        <f>M598*6.6*7+N598*2</f>
        <v>23908.5</v>
      </c>
      <c r="P598" s="31">
        <v>1</v>
      </c>
      <c r="Q598" s="31">
        <v>1</v>
      </c>
      <c r="R598" s="31">
        <f t="shared" si="80"/>
        <v>1035000</v>
      </c>
      <c r="T598" s="41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F598" s="41"/>
      <c r="AG598" s="41"/>
      <c r="AH598" s="41"/>
      <c r="AI598" s="41"/>
      <c r="AJ598" s="41"/>
      <c r="AK598" s="41"/>
      <c r="AL598" s="41"/>
      <c r="AM598" s="41"/>
      <c r="AN598" s="41"/>
      <c r="AO598" s="41"/>
      <c r="AP598" s="41"/>
    </row>
    <row r="599" spans="1:42" s="17" customFormat="1" ht="21.75" customHeight="1">
      <c r="A599" s="29">
        <v>181</v>
      </c>
      <c r="B599" s="9" t="s">
        <v>79</v>
      </c>
      <c r="C599" s="34" t="s">
        <v>245</v>
      </c>
      <c r="D599" s="34" t="s">
        <v>246</v>
      </c>
      <c r="E599" s="35" t="s">
        <v>41</v>
      </c>
      <c r="F599" s="3" t="s">
        <v>200</v>
      </c>
      <c r="G599" s="2">
        <v>1</v>
      </c>
      <c r="H599" s="97" t="s">
        <v>395</v>
      </c>
      <c r="I599" s="2">
        <v>2</v>
      </c>
      <c r="J599" s="97"/>
      <c r="K599" s="31">
        <v>7</v>
      </c>
      <c r="L599" s="37">
        <v>140</v>
      </c>
      <c r="M599" s="31">
        <f>K599*L599/5</f>
        <v>196</v>
      </c>
      <c r="N599" s="31">
        <f>M599*0.15*5.5</f>
        <v>161.7</v>
      </c>
      <c r="O599" s="31">
        <f>M599*6.6*5.5+N599*2</f>
        <v>7438.199999999999</v>
      </c>
      <c r="P599" s="31">
        <v>1</v>
      </c>
      <c r="Q599" s="31">
        <v>1</v>
      </c>
      <c r="R599" s="31">
        <f t="shared" si="80"/>
        <v>1035000</v>
      </c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</row>
    <row r="600" spans="1:42" s="17" customFormat="1" ht="21.75" customHeight="1">
      <c r="A600" s="29">
        <v>182</v>
      </c>
      <c r="B600" s="9" t="s">
        <v>79</v>
      </c>
      <c r="C600" s="34" t="s">
        <v>250</v>
      </c>
      <c r="D600" s="34" t="s">
        <v>251</v>
      </c>
      <c r="E600" s="35" t="s">
        <v>41</v>
      </c>
      <c r="F600" s="3"/>
      <c r="G600" s="2">
        <v>1</v>
      </c>
      <c r="H600" s="97" t="s">
        <v>395</v>
      </c>
      <c r="I600" s="2">
        <v>2</v>
      </c>
      <c r="J600" s="97"/>
      <c r="K600" s="31">
        <v>7</v>
      </c>
      <c r="L600" s="37">
        <v>140</v>
      </c>
      <c r="M600" s="31">
        <f>K600*L600/5</f>
        <v>196</v>
      </c>
      <c r="N600" s="31">
        <f>M600*0.15*5.5</f>
        <v>161.7</v>
      </c>
      <c r="O600" s="31">
        <f>M600*6.6*5.5+N600*2</f>
        <v>7438.199999999999</v>
      </c>
      <c r="P600" s="31">
        <v>1</v>
      </c>
      <c r="Q600" s="31">
        <v>1</v>
      </c>
      <c r="R600" s="31">
        <f t="shared" si="80"/>
        <v>1035000</v>
      </c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</row>
    <row r="601" spans="1:42" s="17" customFormat="1" ht="21.75" customHeight="1">
      <c r="A601" s="29">
        <v>183</v>
      </c>
      <c r="B601" s="9" t="s">
        <v>79</v>
      </c>
      <c r="C601" s="34" t="s">
        <v>252</v>
      </c>
      <c r="D601" s="34" t="s">
        <v>253</v>
      </c>
      <c r="E601" s="35" t="s">
        <v>39</v>
      </c>
      <c r="F601" s="3"/>
      <c r="G601" s="2">
        <v>1</v>
      </c>
      <c r="H601" s="97" t="s">
        <v>395</v>
      </c>
      <c r="I601" s="2">
        <v>2</v>
      </c>
      <c r="J601" s="97"/>
      <c r="K601" s="31">
        <v>8</v>
      </c>
      <c r="L601" s="37">
        <v>140</v>
      </c>
      <c r="M601" s="31">
        <f>K601*L601/5</f>
        <v>224</v>
      </c>
      <c r="N601" s="31">
        <f>M601*0.15*5.5</f>
        <v>184.8</v>
      </c>
      <c r="O601" s="31">
        <f>M601*6.6*5.5+N601*2</f>
        <v>8500.8</v>
      </c>
      <c r="P601" s="31">
        <v>1</v>
      </c>
      <c r="Q601" s="31">
        <v>1</v>
      </c>
      <c r="R601" s="31">
        <f t="shared" si="80"/>
        <v>1035000</v>
      </c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</row>
    <row r="602" spans="1:18" ht="21.75" customHeight="1">
      <c r="A602" s="29">
        <v>184</v>
      </c>
      <c r="B602" s="9" t="s">
        <v>80</v>
      </c>
      <c r="C602" s="34" t="s">
        <v>1061</v>
      </c>
      <c r="D602" s="59" t="s">
        <v>1062</v>
      </c>
      <c r="E602" s="35" t="s">
        <v>38</v>
      </c>
      <c r="F602" s="3" t="s">
        <v>200</v>
      </c>
      <c r="G602" s="2">
        <v>2</v>
      </c>
      <c r="H602" s="97" t="s">
        <v>395</v>
      </c>
      <c r="I602" s="2">
        <v>2</v>
      </c>
      <c r="J602" s="97"/>
      <c r="K602" s="31">
        <v>11</v>
      </c>
      <c r="L602" s="37">
        <v>1200</v>
      </c>
      <c r="M602" s="31">
        <f>L602*K602*5/100</f>
        <v>660</v>
      </c>
      <c r="N602" s="31">
        <f aca="true" t="shared" si="81" ref="N602:N610">M602*0.15*7</f>
        <v>693</v>
      </c>
      <c r="O602" s="31">
        <f aca="true" t="shared" si="82" ref="O602:O610">M602*6.6*7+N602*2</f>
        <v>31878</v>
      </c>
      <c r="P602" s="31">
        <v>1</v>
      </c>
      <c r="Q602" s="31">
        <v>1</v>
      </c>
      <c r="R602" s="31">
        <f t="shared" si="80"/>
        <v>1035000</v>
      </c>
    </row>
    <row r="603" spans="1:18" ht="21.75" customHeight="1">
      <c r="A603" s="29">
        <v>185</v>
      </c>
      <c r="B603" s="9" t="s">
        <v>80</v>
      </c>
      <c r="C603" s="34" t="s">
        <v>1063</v>
      </c>
      <c r="D603" s="59" t="s">
        <v>1064</v>
      </c>
      <c r="E603" s="35" t="s">
        <v>2</v>
      </c>
      <c r="F603" s="3" t="s">
        <v>200</v>
      </c>
      <c r="G603" s="2">
        <v>2</v>
      </c>
      <c r="H603" s="97" t="s">
        <v>395</v>
      </c>
      <c r="I603" s="2">
        <v>2</v>
      </c>
      <c r="J603" s="97"/>
      <c r="K603" s="31">
        <v>11</v>
      </c>
      <c r="L603" s="37">
        <v>1000</v>
      </c>
      <c r="M603" s="31">
        <f>L603*K603*5/100</f>
        <v>550</v>
      </c>
      <c r="N603" s="31">
        <f t="shared" si="81"/>
        <v>577.5</v>
      </c>
      <c r="O603" s="31">
        <f t="shared" si="82"/>
        <v>26565</v>
      </c>
      <c r="P603" s="31">
        <v>1</v>
      </c>
      <c r="Q603" s="31">
        <v>1</v>
      </c>
      <c r="R603" s="31">
        <f t="shared" si="80"/>
        <v>1035000</v>
      </c>
    </row>
    <row r="604" spans="1:18" ht="21.75" customHeight="1">
      <c r="A604" s="29">
        <v>186</v>
      </c>
      <c r="B604" s="9" t="s">
        <v>80</v>
      </c>
      <c r="C604" s="34" t="s">
        <v>1065</v>
      </c>
      <c r="D604" s="59" t="s">
        <v>1064</v>
      </c>
      <c r="E604" s="35" t="s">
        <v>2</v>
      </c>
      <c r="F604" s="3" t="s">
        <v>200</v>
      </c>
      <c r="G604" s="2">
        <v>2</v>
      </c>
      <c r="H604" s="97" t="s">
        <v>395</v>
      </c>
      <c r="I604" s="2">
        <v>2</v>
      </c>
      <c r="J604" s="97"/>
      <c r="K604" s="31">
        <v>11</v>
      </c>
      <c r="L604" s="37">
        <v>1000</v>
      </c>
      <c r="M604" s="31">
        <f>L604*K604*5/100</f>
        <v>550</v>
      </c>
      <c r="N604" s="31">
        <f t="shared" si="81"/>
        <v>577.5</v>
      </c>
      <c r="O604" s="31">
        <f t="shared" si="82"/>
        <v>26565</v>
      </c>
      <c r="P604" s="31">
        <v>1</v>
      </c>
      <c r="Q604" s="31">
        <v>1</v>
      </c>
      <c r="R604" s="31">
        <f t="shared" si="80"/>
        <v>1035000</v>
      </c>
    </row>
    <row r="605" spans="1:18" ht="21.75" customHeight="1">
      <c r="A605" s="29">
        <v>187</v>
      </c>
      <c r="B605" s="9" t="s">
        <v>80</v>
      </c>
      <c r="C605" s="34" t="s">
        <v>1066</v>
      </c>
      <c r="D605" s="59" t="s">
        <v>1064</v>
      </c>
      <c r="E605" s="35" t="s">
        <v>2</v>
      </c>
      <c r="F605" s="3" t="s">
        <v>200</v>
      </c>
      <c r="G605" s="2">
        <v>2</v>
      </c>
      <c r="H605" s="97" t="s">
        <v>395</v>
      </c>
      <c r="I605" s="2">
        <v>2</v>
      </c>
      <c r="J605" s="97"/>
      <c r="K605" s="31">
        <v>11</v>
      </c>
      <c r="L605" s="37">
        <v>1000</v>
      </c>
      <c r="M605" s="31">
        <f>L605*K605*5/100</f>
        <v>550</v>
      </c>
      <c r="N605" s="31">
        <f t="shared" si="81"/>
        <v>577.5</v>
      </c>
      <c r="O605" s="31">
        <f t="shared" si="82"/>
        <v>26565</v>
      </c>
      <c r="P605" s="31">
        <v>1</v>
      </c>
      <c r="Q605" s="31">
        <v>1</v>
      </c>
      <c r="R605" s="31">
        <f t="shared" si="80"/>
        <v>1035000</v>
      </c>
    </row>
    <row r="606" spans="1:18" ht="21.75" customHeight="1">
      <c r="A606" s="29">
        <v>188</v>
      </c>
      <c r="B606" s="9" t="s">
        <v>80</v>
      </c>
      <c r="C606" s="34" t="s">
        <v>1067</v>
      </c>
      <c r="D606" s="59" t="s">
        <v>1064</v>
      </c>
      <c r="E606" s="35" t="s">
        <v>2</v>
      </c>
      <c r="F606" s="3" t="s">
        <v>200</v>
      </c>
      <c r="G606" s="2">
        <v>2</v>
      </c>
      <c r="H606" s="97" t="s">
        <v>395</v>
      </c>
      <c r="I606" s="2">
        <v>2</v>
      </c>
      <c r="J606" s="97"/>
      <c r="K606" s="31">
        <v>11</v>
      </c>
      <c r="L606" s="37">
        <v>1000</v>
      </c>
      <c r="M606" s="31">
        <f>L606*K606*5/100</f>
        <v>550</v>
      </c>
      <c r="N606" s="31">
        <f t="shared" si="81"/>
        <v>577.5</v>
      </c>
      <c r="O606" s="31">
        <f t="shared" si="82"/>
        <v>26565</v>
      </c>
      <c r="P606" s="31">
        <v>1</v>
      </c>
      <c r="Q606" s="31">
        <v>1</v>
      </c>
      <c r="R606" s="31">
        <f t="shared" si="80"/>
        <v>1035000</v>
      </c>
    </row>
    <row r="607" spans="1:18" ht="21.75" customHeight="1">
      <c r="A607" s="29">
        <v>189</v>
      </c>
      <c r="B607" s="3" t="s">
        <v>83</v>
      </c>
      <c r="C607" s="59" t="s">
        <v>276</v>
      </c>
      <c r="D607" s="9" t="s">
        <v>277</v>
      </c>
      <c r="E607" s="35" t="s">
        <v>282</v>
      </c>
      <c r="F607" s="3" t="s">
        <v>200</v>
      </c>
      <c r="G607" s="2">
        <v>1</v>
      </c>
      <c r="H607" s="97" t="s">
        <v>446</v>
      </c>
      <c r="I607" s="2">
        <v>1</v>
      </c>
      <c r="J607" s="97"/>
      <c r="K607" s="31">
        <v>10</v>
      </c>
      <c r="L607" s="37">
        <v>300</v>
      </c>
      <c r="M607" s="31">
        <f>K607*L607/5</f>
        <v>600</v>
      </c>
      <c r="N607" s="31">
        <f>M607*0.15*5.5</f>
        <v>495</v>
      </c>
      <c r="O607" s="31">
        <f>M607*6.6*5.5+N607*2</f>
        <v>22770</v>
      </c>
      <c r="P607" s="31">
        <v>1</v>
      </c>
      <c r="Q607" s="31">
        <v>1</v>
      </c>
      <c r="R607" s="31">
        <f t="shared" si="80"/>
        <v>1035000</v>
      </c>
    </row>
    <row r="608" spans="1:18" ht="21.75" customHeight="1">
      <c r="A608" s="29">
        <v>190</v>
      </c>
      <c r="B608" s="3" t="s">
        <v>83</v>
      </c>
      <c r="C608" s="59" t="s">
        <v>278</v>
      </c>
      <c r="D608" s="59" t="s">
        <v>279</v>
      </c>
      <c r="E608" s="35" t="s">
        <v>43</v>
      </c>
      <c r="F608" s="3" t="s">
        <v>200</v>
      </c>
      <c r="G608" s="2">
        <v>1</v>
      </c>
      <c r="H608" s="97" t="s">
        <v>395</v>
      </c>
      <c r="I608" s="2">
        <v>2</v>
      </c>
      <c r="J608" s="97"/>
      <c r="K608" s="31">
        <v>10</v>
      </c>
      <c r="L608" s="37">
        <v>300</v>
      </c>
      <c r="M608" s="31">
        <f>K608*L608/5</f>
        <v>600</v>
      </c>
      <c r="N608" s="31">
        <f>M608*0.15*5.5</f>
        <v>495</v>
      </c>
      <c r="O608" s="31">
        <f>M608*6.6*5.5+N608*2</f>
        <v>22770</v>
      </c>
      <c r="P608" s="31">
        <v>1</v>
      </c>
      <c r="Q608" s="31">
        <v>1</v>
      </c>
      <c r="R608" s="31">
        <f t="shared" si="80"/>
        <v>1035000</v>
      </c>
    </row>
    <row r="609" spans="1:18" ht="21.75" customHeight="1">
      <c r="A609" s="29">
        <v>191</v>
      </c>
      <c r="B609" s="9" t="s">
        <v>80</v>
      </c>
      <c r="C609" s="9" t="s">
        <v>280</v>
      </c>
      <c r="D609" s="9" t="s">
        <v>281</v>
      </c>
      <c r="E609" s="35" t="s">
        <v>40</v>
      </c>
      <c r="F609" s="3" t="s">
        <v>780</v>
      </c>
      <c r="G609" s="2">
        <v>2</v>
      </c>
      <c r="H609" s="97" t="s">
        <v>397</v>
      </c>
      <c r="I609" s="2">
        <v>4</v>
      </c>
      <c r="J609" s="97"/>
      <c r="K609" s="31">
        <v>14</v>
      </c>
      <c r="L609" s="37">
        <v>900</v>
      </c>
      <c r="M609" s="31">
        <f>L609*K609*5/100</f>
        <v>630</v>
      </c>
      <c r="N609" s="31">
        <f t="shared" si="81"/>
        <v>661.5</v>
      </c>
      <c r="O609" s="31">
        <f t="shared" si="82"/>
        <v>30429</v>
      </c>
      <c r="P609" s="31">
        <v>1</v>
      </c>
      <c r="Q609" s="31">
        <v>1</v>
      </c>
      <c r="R609" s="31">
        <f t="shared" si="80"/>
        <v>1035000</v>
      </c>
    </row>
    <row r="610" spans="1:18" ht="21.75" customHeight="1">
      <c r="A610" s="29">
        <v>192</v>
      </c>
      <c r="B610" s="9" t="s">
        <v>80</v>
      </c>
      <c r="C610" s="9" t="s">
        <v>1068</v>
      </c>
      <c r="D610" s="59" t="s">
        <v>1062</v>
      </c>
      <c r="E610" s="35" t="s">
        <v>38</v>
      </c>
      <c r="F610" s="3" t="s">
        <v>200</v>
      </c>
      <c r="G610" s="2">
        <v>2</v>
      </c>
      <c r="H610" s="97" t="s">
        <v>395</v>
      </c>
      <c r="I610" s="2">
        <v>2</v>
      </c>
      <c r="J610" s="97"/>
      <c r="K610" s="31">
        <v>10</v>
      </c>
      <c r="L610" s="37">
        <v>900</v>
      </c>
      <c r="M610" s="31">
        <f>L610*K610*5/100</f>
        <v>450</v>
      </c>
      <c r="N610" s="31">
        <f t="shared" si="81"/>
        <v>472.5</v>
      </c>
      <c r="O610" s="31">
        <f t="shared" si="82"/>
        <v>21735</v>
      </c>
      <c r="P610" s="31">
        <v>1</v>
      </c>
      <c r="Q610" s="31">
        <v>1</v>
      </c>
      <c r="R610" s="31">
        <f t="shared" si="80"/>
        <v>1035000</v>
      </c>
    </row>
    <row r="611" spans="1:42" s="40" customFormat="1" ht="21.75" customHeight="1">
      <c r="A611" s="29">
        <v>193</v>
      </c>
      <c r="B611" s="9" t="s">
        <v>79</v>
      </c>
      <c r="C611" s="34" t="s">
        <v>256</v>
      </c>
      <c r="D611" s="34" t="s">
        <v>257</v>
      </c>
      <c r="E611" s="35" t="s">
        <v>37</v>
      </c>
      <c r="F611" s="3"/>
      <c r="G611" s="97">
        <v>2</v>
      </c>
      <c r="H611" s="97" t="s">
        <v>397</v>
      </c>
      <c r="I611" s="2">
        <v>4</v>
      </c>
      <c r="J611" s="97"/>
      <c r="K611" s="36">
        <v>4</v>
      </c>
      <c r="L611" s="36">
        <v>1200</v>
      </c>
      <c r="M611" s="44">
        <f>K611*L611/5</f>
        <v>960</v>
      </c>
      <c r="N611" s="44">
        <f>M611*0.15*5.5</f>
        <v>792</v>
      </c>
      <c r="O611" s="44">
        <f aca="true" t="shared" si="83" ref="O611:O627">M611*6.6*5.5+N611*2</f>
        <v>36432</v>
      </c>
      <c r="P611" s="31">
        <v>1</v>
      </c>
      <c r="Q611" s="31">
        <v>1</v>
      </c>
      <c r="R611" s="31">
        <f t="shared" si="80"/>
        <v>1035000</v>
      </c>
      <c r="T611" s="41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F611" s="41"/>
      <c r="AG611" s="41"/>
      <c r="AH611" s="41"/>
      <c r="AI611" s="41"/>
      <c r="AJ611" s="41"/>
      <c r="AK611" s="41"/>
      <c r="AL611" s="41"/>
      <c r="AM611" s="41"/>
      <c r="AN611" s="41"/>
      <c r="AO611" s="41"/>
      <c r="AP611" s="41"/>
    </row>
    <row r="612" spans="1:42" s="40" customFormat="1" ht="21.75" customHeight="1">
      <c r="A612" s="29">
        <v>194</v>
      </c>
      <c r="B612" s="9" t="s">
        <v>79</v>
      </c>
      <c r="C612" s="34" t="s">
        <v>1069</v>
      </c>
      <c r="D612" s="34" t="s">
        <v>1070</v>
      </c>
      <c r="E612" s="35" t="s">
        <v>788</v>
      </c>
      <c r="F612" s="3" t="s">
        <v>591</v>
      </c>
      <c r="G612" s="97">
        <v>2</v>
      </c>
      <c r="H612" s="97" t="s">
        <v>397</v>
      </c>
      <c r="I612" s="2">
        <v>4</v>
      </c>
      <c r="J612" s="97"/>
      <c r="K612" s="36">
        <v>6</v>
      </c>
      <c r="L612" s="36">
        <v>800</v>
      </c>
      <c r="M612" s="44">
        <f>K612*L612/5</f>
        <v>960</v>
      </c>
      <c r="N612" s="44">
        <f>M612*0.15*5.5</f>
        <v>792</v>
      </c>
      <c r="O612" s="44">
        <f t="shared" si="83"/>
        <v>36432</v>
      </c>
      <c r="P612" s="31">
        <v>1</v>
      </c>
      <c r="Q612" s="31">
        <v>1</v>
      </c>
      <c r="R612" s="31">
        <f aca="true" t="shared" si="84" ref="R612:R627">45*$R$2</f>
        <v>1035000</v>
      </c>
      <c r="T612" s="41"/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F612" s="41"/>
      <c r="AG612" s="41"/>
      <c r="AH612" s="41"/>
      <c r="AI612" s="41"/>
      <c r="AJ612" s="41"/>
      <c r="AK612" s="41"/>
      <c r="AL612" s="41"/>
      <c r="AM612" s="41"/>
      <c r="AN612" s="41"/>
      <c r="AO612" s="41"/>
      <c r="AP612" s="41"/>
    </row>
    <row r="613" spans="1:42" s="40" customFormat="1" ht="21.75" customHeight="1">
      <c r="A613" s="29">
        <v>195</v>
      </c>
      <c r="B613" s="9" t="s">
        <v>79</v>
      </c>
      <c r="C613" s="34" t="s">
        <v>1071</v>
      </c>
      <c r="D613" s="34" t="s">
        <v>1070</v>
      </c>
      <c r="E613" s="35" t="s">
        <v>788</v>
      </c>
      <c r="F613" s="3"/>
      <c r="G613" s="97">
        <v>1</v>
      </c>
      <c r="H613" s="97" t="s">
        <v>395</v>
      </c>
      <c r="I613" s="2">
        <v>2</v>
      </c>
      <c r="J613" s="97"/>
      <c r="K613" s="36">
        <v>4</v>
      </c>
      <c r="L613" s="36">
        <v>800</v>
      </c>
      <c r="M613" s="44">
        <f>K613*L613/5</f>
        <v>640</v>
      </c>
      <c r="N613" s="44">
        <f>M613*0.15*5.5</f>
        <v>528</v>
      </c>
      <c r="O613" s="44">
        <f t="shared" si="83"/>
        <v>24288</v>
      </c>
      <c r="P613" s="31">
        <v>1</v>
      </c>
      <c r="Q613" s="31">
        <v>1</v>
      </c>
      <c r="R613" s="31">
        <f t="shared" si="84"/>
        <v>1035000</v>
      </c>
      <c r="T613" s="41"/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F613" s="41"/>
      <c r="AG613" s="41"/>
      <c r="AH613" s="41"/>
      <c r="AI613" s="41"/>
      <c r="AJ613" s="41"/>
      <c r="AK613" s="41"/>
      <c r="AL613" s="41"/>
      <c r="AM613" s="41"/>
      <c r="AN613" s="41"/>
      <c r="AO613" s="41"/>
      <c r="AP613" s="41"/>
    </row>
    <row r="614" spans="1:19" s="18" customFormat="1" ht="21.75" customHeight="1">
      <c r="A614" s="29">
        <v>196</v>
      </c>
      <c r="B614" s="9" t="s">
        <v>79</v>
      </c>
      <c r="C614" s="34" t="s">
        <v>145</v>
      </c>
      <c r="D614" s="96" t="s">
        <v>146</v>
      </c>
      <c r="E614" s="9" t="s">
        <v>40</v>
      </c>
      <c r="F614" s="3"/>
      <c r="G614" s="97">
        <v>1</v>
      </c>
      <c r="H614" s="97" t="s">
        <v>395</v>
      </c>
      <c r="I614" s="2">
        <v>2</v>
      </c>
      <c r="J614" s="97"/>
      <c r="K614" s="36">
        <v>9</v>
      </c>
      <c r="L614" s="36">
        <v>600</v>
      </c>
      <c r="M614" s="31">
        <f>K614*L614*5/100</f>
        <v>270</v>
      </c>
      <c r="N614" s="31">
        <f>M614*0.15*7</f>
        <v>283.5</v>
      </c>
      <c r="O614" s="31">
        <f t="shared" si="83"/>
        <v>10368</v>
      </c>
      <c r="P614" s="36">
        <v>1</v>
      </c>
      <c r="Q614" s="36">
        <v>1</v>
      </c>
      <c r="R614" s="31">
        <f t="shared" si="84"/>
        <v>1035000</v>
      </c>
      <c r="S614" s="17"/>
    </row>
    <row r="615" spans="1:19" s="18" customFormat="1" ht="21.75" customHeight="1">
      <c r="A615" s="29">
        <v>197</v>
      </c>
      <c r="B615" s="9" t="s">
        <v>79</v>
      </c>
      <c r="C615" s="34" t="s">
        <v>147</v>
      </c>
      <c r="D615" s="96" t="s">
        <v>146</v>
      </c>
      <c r="E615" s="9" t="s">
        <v>40</v>
      </c>
      <c r="F615" s="3"/>
      <c r="G615" s="97">
        <v>1</v>
      </c>
      <c r="H615" s="97" t="s">
        <v>395</v>
      </c>
      <c r="I615" s="2">
        <v>2</v>
      </c>
      <c r="J615" s="97"/>
      <c r="K615" s="36">
        <v>9</v>
      </c>
      <c r="L615" s="36">
        <v>600</v>
      </c>
      <c r="M615" s="31">
        <f>K615*L615*5/100</f>
        <v>270</v>
      </c>
      <c r="N615" s="31">
        <f>M615*0.15*7</f>
        <v>283.5</v>
      </c>
      <c r="O615" s="31">
        <f t="shared" si="83"/>
        <v>10368</v>
      </c>
      <c r="P615" s="36">
        <v>1</v>
      </c>
      <c r="Q615" s="36">
        <v>1</v>
      </c>
      <c r="R615" s="31">
        <f t="shared" si="84"/>
        <v>1035000</v>
      </c>
      <c r="S615" s="17"/>
    </row>
    <row r="616" spans="1:19" s="18" customFormat="1" ht="21.75" customHeight="1">
      <c r="A616" s="29">
        <v>198</v>
      </c>
      <c r="B616" s="9" t="s">
        <v>79</v>
      </c>
      <c r="C616" s="34" t="s">
        <v>148</v>
      </c>
      <c r="D616" s="96" t="s">
        <v>146</v>
      </c>
      <c r="E616" s="9" t="s">
        <v>40</v>
      </c>
      <c r="F616" s="3"/>
      <c r="G616" s="97">
        <v>2</v>
      </c>
      <c r="H616" s="97" t="s">
        <v>397</v>
      </c>
      <c r="I616" s="2">
        <v>4</v>
      </c>
      <c r="J616" s="97"/>
      <c r="K616" s="36">
        <v>8</v>
      </c>
      <c r="L616" s="36">
        <v>900</v>
      </c>
      <c r="M616" s="44">
        <f aca="true" t="shared" si="85" ref="M616:M622">K616*L616/5</f>
        <v>1440</v>
      </c>
      <c r="N616" s="44">
        <f aca="true" t="shared" si="86" ref="N616:N622">M616*0.15*5.5</f>
        <v>1188</v>
      </c>
      <c r="O616" s="44">
        <f t="shared" si="83"/>
        <v>54648</v>
      </c>
      <c r="P616" s="36">
        <v>1</v>
      </c>
      <c r="Q616" s="36">
        <v>1</v>
      </c>
      <c r="R616" s="31">
        <f t="shared" si="84"/>
        <v>1035000</v>
      </c>
      <c r="S616" s="17"/>
    </row>
    <row r="617" spans="1:19" s="18" customFormat="1" ht="21.75" customHeight="1">
      <c r="A617" s="29">
        <v>199</v>
      </c>
      <c r="B617" s="9" t="s">
        <v>79</v>
      </c>
      <c r="C617" s="34" t="s">
        <v>1072</v>
      </c>
      <c r="D617" s="96" t="s">
        <v>146</v>
      </c>
      <c r="E617" s="9" t="s">
        <v>40</v>
      </c>
      <c r="F617" s="3"/>
      <c r="G617" s="97">
        <v>1</v>
      </c>
      <c r="H617" s="97" t="s">
        <v>395</v>
      </c>
      <c r="I617" s="2">
        <v>2</v>
      </c>
      <c r="J617" s="97"/>
      <c r="K617" s="36">
        <v>10</v>
      </c>
      <c r="L617" s="36">
        <v>600</v>
      </c>
      <c r="M617" s="44">
        <f t="shared" si="85"/>
        <v>1200</v>
      </c>
      <c r="N617" s="44">
        <f t="shared" si="86"/>
        <v>990</v>
      </c>
      <c r="O617" s="44">
        <f t="shared" si="83"/>
        <v>45540</v>
      </c>
      <c r="P617" s="36">
        <v>1</v>
      </c>
      <c r="Q617" s="36">
        <v>1</v>
      </c>
      <c r="R617" s="31">
        <f t="shared" si="84"/>
        <v>1035000</v>
      </c>
      <c r="S617" s="17"/>
    </row>
    <row r="618" spans="1:19" s="18" customFormat="1" ht="21.75" customHeight="1">
      <c r="A618" s="29">
        <v>200</v>
      </c>
      <c r="B618" s="9" t="s">
        <v>79</v>
      </c>
      <c r="C618" s="34" t="s">
        <v>1073</v>
      </c>
      <c r="D618" s="96" t="s">
        <v>317</v>
      </c>
      <c r="E618" s="9" t="s">
        <v>41</v>
      </c>
      <c r="F618" s="3"/>
      <c r="G618" s="97">
        <v>2</v>
      </c>
      <c r="H618" s="97" t="s">
        <v>397</v>
      </c>
      <c r="I618" s="2">
        <v>4</v>
      </c>
      <c r="J618" s="97"/>
      <c r="K618" s="36">
        <v>7</v>
      </c>
      <c r="L618" s="36">
        <v>400</v>
      </c>
      <c r="M618" s="44">
        <f t="shared" si="85"/>
        <v>560</v>
      </c>
      <c r="N618" s="44">
        <f t="shared" si="86"/>
        <v>462</v>
      </c>
      <c r="O618" s="44">
        <f t="shared" si="83"/>
        <v>21252</v>
      </c>
      <c r="P618" s="36">
        <v>1</v>
      </c>
      <c r="Q618" s="36">
        <v>1</v>
      </c>
      <c r="R618" s="31">
        <f t="shared" si="84"/>
        <v>1035000</v>
      </c>
      <c r="S618" s="17"/>
    </row>
    <row r="619" spans="1:19" s="18" customFormat="1" ht="21.75" customHeight="1">
      <c r="A619" s="29">
        <v>201</v>
      </c>
      <c r="B619" s="9" t="s">
        <v>80</v>
      </c>
      <c r="C619" s="34" t="s">
        <v>323</v>
      </c>
      <c r="D619" s="96" t="s">
        <v>324</v>
      </c>
      <c r="E619" s="9" t="s">
        <v>40</v>
      </c>
      <c r="F619" s="3"/>
      <c r="G619" s="97">
        <v>3</v>
      </c>
      <c r="H619" s="97" t="s">
        <v>397</v>
      </c>
      <c r="I619" s="2">
        <v>4</v>
      </c>
      <c r="J619" s="97"/>
      <c r="K619" s="36">
        <v>12</v>
      </c>
      <c r="L619" s="36">
        <v>1000</v>
      </c>
      <c r="M619" s="44">
        <f t="shared" si="85"/>
        <v>2400</v>
      </c>
      <c r="N619" s="44">
        <f t="shared" si="86"/>
        <v>1980</v>
      </c>
      <c r="O619" s="44">
        <f t="shared" si="83"/>
        <v>91080</v>
      </c>
      <c r="P619" s="36">
        <v>1</v>
      </c>
      <c r="Q619" s="36">
        <v>1</v>
      </c>
      <c r="R619" s="31">
        <f t="shared" si="84"/>
        <v>1035000</v>
      </c>
      <c r="S619" s="17"/>
    </row>
    <row r="620" spans="1:19" s="18" customFormat="1" ht="21.75" customHeight="1">
      <c r="A620" s="29">
        <v>202</v>
      </c>
      <c r="B620" s="9" t="s">
        <v>79</v>
      </c>
      <c r="C620" s="34" t="s">
        <v>346</v>
      </c>
      <c r="D620" s="34" t="s">
        <v>347</v>
      </c>
      <c r="E620" s="35" t="s">
        <v>39</v>
      </c>
      <c r="F620" s="5"/>
      <c r="G620" s="97">
        <v>2</v>
      </c>
      <c r="H620" s="97" t="s">
        <v>395</v>
      </c>
      <c r="I620" s="2">
        <v>2</v>
      </c>
      <c r="J620" s="97"/>
      <c r="K620" s="36">
        <v>9</v>
      </c>
      <c r="L620" s="36">
        <v>150</v>
      </c>
      <c r="M620" s="44">
        <f t="shared" si="85"/>
        <v>270</v>
      </c>
      <c r="N620" s="44">
        <f t="shared" si="86"/>
        <v>222.75</v>
      </c>
      <c r="O620" s="44">
        <f t="shared" si="83"/>
        <v>10246.5</v>
      </c>
      <c r="P620" s="31">
        <v>1</v>
      </c>
      <c r="Q620" s="31">
        <v>1</v>
      </c>
      <c r="R620" s="31">
        <f t="shared" si="84"/>
        <v>1035000</v>
      </c>
      <c r="S620" s="17"/>
    </row>
    <row r="621" spans="1:19" s="18" customFormat="1" ht="21.75" customHeight="1">
      <c r="A621" s="29">
        <v>203</v>
      </c>
      <c r="B621" s="9" t="s">
        <v>79</v>
      </c>
      <c r="C621" s="34" t="s">
        <v>1074</v>
      </c>
      <c r="D621" s="34" t="s">
        <v>1075</v>
      </c>
      <c r="E621" s="35" t="s">
        <v>37</v>
      </c>
      <c r="F621" s="5"/>
      <c r="G621" s="97">
        <v>1</v>
      </c>
      <c r="H621" s="97" t="s">
        <v>395</v>
      </c>
      <c r="I621" s="2">
        <v>2</v>
      </c>
      <c r="J621" s="97"/>
      <c r="K621" s="36">
        <v>9</v>
      </c>
      <c r="L621" s="36">
        <v>150</v>
      </c>
      <c r="M621" s="44">
        <f t="shared" si="85"/>
        <v>270</v>
      </c>
      <c r="N621" s="44">
        <f t="shared" si="86"/>
        <v>222.75</v>
      </c>
      <c r="O621" s="44">
        <f t="shared" si="83"/>
        <v>10246.5</v>
      </c>
      <c r="P621" s="31">
        <v>1</v>
      </c>
      <c r="Q621" s="31">
        <v>1</v>
      </c>
      <c r="R621" s="31">
        <f t="shared" si="84"/>
        <v>1035000</v>
      </c>
      <c r="S621" s="17"/>
    </row>
    <row r="622" spans="1:19" s="18" customFormat="1" ht="21.75" customHeight="1">
      <c r="A622" s="29">
        <v>204</v>
      </c>
      <c r="B622" s="9" t="s">
        <v>79</v>
      </c>
      <c r="C622" s="34" t="s">
        <v>349</v>
      </c>
      <c r="D622" s="34" t="s">
        <v>350</v>
      </c>
      <c r="E622" s="35" t="s">
        <v>41</v>
      </c>
      <c r="F622" s="5"/>
      <c r="G622" s="97">
        <v>1</v>
      </c>
      <c r="H622" s="97" t="s">
        <v>395</v>
      </c>
      <c r="I622" s="2">
        <v>2</v>
      </c>
      <c r="J622" s="97"/>
      <c r="K622" s="36">
        <v>6</v>
      </c>
      <c r="L622" s="36">
        <v>200</v>
      </c>
      <c r="M622" s="44">
        <f t="shared" si="85"/>
        <v>240</v>
      </c>
      <c r="N622" s="44">
        <f t="shared" si="86"/>
        <v>198</v>
      </c>
      <c r="O622" s="44">
        <f t="shared" si="83"/>
        <v>9108</v>
      </c>
      <c r="P622" s="31">
        <v>1</v>
      </c>
      <c r="Q622" s="31">
        <v>1</v>
      </c>
      <c r="R622" s="31">
        <f t="shared" si="84"/>
        <v>1035000</v>
      </c>
      <c r="S622" s="17"/>
    </row>
    <row r="623" spans="1:19" s="18" customFormat="1" ht="21.75" customHeight="1">
      <c r="A623" s="29">
        <v>205</v>
      </c>
      <c r="B623" s="9" t="s">
        <v>79</v>
      </c>
      <c r="C623" s="34" t="s">
        <v>1076</v>
      </c>
      <c r="D623" s="34" t="s">
        <v>363</v>
      </c>
      <c r="E623" s="35" t="s">
        <v>364</v>
      </c>
      <c r="F623" s="5"/>
      <c r="G623" s="97">
        <v>2</v>
      </c>
      <c r="H623" s="97" t="s">
        <v>397</v>
      </c>
      <c r="I623" s="2">
        <v>4</v>
      </c>
      <c r="J623" s="97"/>
      <c r="K623" s="36">
        <v>5</v>
      </c>
      <c r="L623" s="36">
        <v>800</v>
      </c>
      <c r="M623" s="44">
        <f>K623*L623/5</f>
        <v>800</v>
      </c>
      <c r="N623" s="44">
        <f>M623*0.15*5.5</f>
        <v>660</v>
      </c>
      <c r="O623" s="44">
        <f t="shared" si="83"/>
        <v>30360</v>
      </c>
      <c r="P623" s="31">
        <v>1</v>
      </c>
      <c r="Q623" s="31">
        <v>1</v>
      </c>
      <c r="R623" s="31">
        <f t="shared" si="84"/>
        <v>1035000</v>
      </c>
      <c r="S623" s="17"/>
    </row>
    <row r="624" spans="1:19" s="18" customFormat="1" ht="21.75" customHeight="1">
      <c r="A624" s="29">
        <v>206</v>
      </c>
      <c r="B624" s="9" t="s">
        <v>79</v>
      </c>
      <c r="C624" s="34" t="s">
        <v>1077</v>
      </c>
      <c r="D624" s="34" t="s">
        <v>363</v>
      </c>
      <c r="E624" s="35" t="s">
        <v>364</v>
      </c>
      <c r="F624" s="5"/>
      <c r="G624" s="97">
        <v>2</v>
      </c>
      <c r="H624" s="97" t="s">
        <v>395</v>
      </c>
      <c r="I624" s="2">
        <v>2</v>
      </c>
      <c r="J624" s="97"/>
      <c r="K624" s="36">
        <v>5</v>
      </c>
      <c r="L624" s="36">
        <v>1000</v>
      </c>
      <c r="M624" s="44">
        <f>K624*L624/5</f>
        <v>1000</v>
      </c>
      <c r="N624" s="44">
        <f>M624*0.15*5.5</f>
        <v>825</v>
      </c>
      <c r="O624" s="44">
        <f t="shared" si="83"/>
        <v>37950</v>
      </c>
      <c r="P624" s="31">
        <v>1</v>
      </c>
      <c r="Q624" s="31">
        <v>1</v>
      </c>
      <c r="R624" s="31">
        <f t="shared" si="84"/>
        <v>1035000</v>
      </c>
      <c r="S624" s="17"/>
    </row>
    <row r="625" spans="1:19" s="18" customFormat="1" ht="21.75" customHeight="1">
      <c r="A625" s="29">
        <v>207</v>
      </c>
      <c r="B625" s="9" t="s">
        <v>79</v>
      </c>
      <c r="C625" s="34" t="s">
        <v>365</v>
      </c>
      <c r="D625" s="34" t="s">
        <v>363</v>
      </c>
      <c r="E625" s="35" t="s">
        <v>364</v>
      </c>
      <c r="F625" s="5"/>
      <c r="G625" s="97">
        <v>3</v>
      </c>
      <c r="H625" s="97" t="s">
        <v>413</v>
      </c>
      <c r="I625" s="2">
        <v>6</v>
      </c>
      <c r="J625" s="97"/>
      <c r="K625" s="36">
        <v>12</v>
      </c>
      <c r="L625" s="36">
        <v>800</v>
      </c>
      <c r="M625" s="44">
        <f>K625*L625/5</f>
        <v>1920</v>
      </c>
      <c r="N625" s="44">
        <f>M625*0.15*5.5</f>
        <v>1584</v>
      </c>
      <c r="O625" s="44">
        <f t="shared" si="83"/>
        <v>72864</v>
      </c>
      <c r="P625" s="31">
        <v>1</v>
      </c>
      <c r="Q625" s="31">
        <v>1</v>
      </c>
      <c r="R625" s="31">
        <f t="shared" si="84"/>
        <v>1035000</v>
      </c>
      <c r="S625" s="17"/>
    </row>
    <row r="626" spans="1:19" s="18" customFormat="1" ht="21.75" customHeight="1">
      <c r="A626" s="29">
        <v>208</v>
      </c>
      <c r="B626" s="9" t="s">
        <v>79</v>
      </c>
      <c r="C626" s="34" t="s">
        <v>366</v>
      </c>
      <c r="D626" s="34" t="s">
        <v>363</v>
      </c>
      <c r="E626" s="35" t="s">
        <v>364</v>
      </c>
      <c r="F626" s="5"/>
      <c r="G626" s="97">
        <v>3</v>
      </c>
      <c r="H626" s="97" t="s">
        <v>413</v>
      </c>
      <c r="I626" s="2">
        <v>6</v>
      </c>
      <c r="J626" s="97"/>
      <c r="K626" s="36">
        <v>12</v>
      </c>
      <c r="L626" s="36">
        <v>800</v>
      </c>
      <c r="M626" s="44">
        <f>K626*L626/5</f>
        <v>1920</v>
      </c>
      <c r="N626" s="44">
        <f>M626*0.15*5.5</f>
        <v>1584</v>
      </c>
      <c r="O626" s="44">
        <f t="shared" si="83"/>
        <v>72864</v>
      </c>
      <c r="P626" s="31">
        <v>1</v>
      </c>
      <c r="Q626" s="31">
        <v>1</v>
      </c>
      <c r="R626" s="31">
        <f t="shared" si="84"/>
        <v>1035000</v>
      </c>
      <c r="S626" s="17"/>
    </row>
    <row r="627" spans="1:19" s="18" customFormat="1" ht="21.75" customHeight="1">
      <c r="A627" s="29">
        <v>209</v>
      </c>
      <c r="B627" s="9" t="s">
        <v>79</v>
      </c>
      <c r="C627" s="34" t="s">
        <v>1078</v>
      </c>
      <c r="D627" s="34" t="s">
        <v>1079</v>
      </c>
      <c r="E627" s="35" t="s">
        <v>41</v>
      </c>
      <c r="F627" s="5"/>
      <c r="G627" s="97">
        <v>1</v>
      </c>
      <c r="H627" s="97" t="s">
        <v>395</v>
      </c>
      <c r="I627" s="2">
        <v>2</v>
      </c>
      <c r="J627" s="97"/>
      <c r="K627" s="36">
        <v>7</v>
      </c>
      <c r="L627" s="36">
        <v>150</v>
      </c>
      <c r="M627" s="44">
        <f>K627*L627/5</f>
        <v>210</v>
      </c>
      <c r="N627" s="44">
        <f>M627*0.15*5.5</f>
        <v>173.25</v>
      </c>
      <c r="O627" s="44">
        <f t="shared" si="83"/>
        <v>7969.5</v>
      </c>
      <c r="P627" s="31">
        <v>1</v>
      </c>
      <c r="Q627" s="31">
        <v>1</v>
      </c>
      <c r="R627" s="31">
        <f t="shared" si="84"/>
        <v>1035000</v>
      </c>
      <c r="S627" s="17"/>
    </row>
    <row r="628" spans="1:42" s="17" customFormat="1" ht="21.75" customHeight="1">
      <c r="A628" s="24" t="s">
        <v>223</v>
      </c>
      <c r="B628" s="24"/>
      <c r="C628" s="25"/>
      <c r="D628" s="25"/>
      <c r="E628" s="24"/>
      <c r="F628" s="24"/>
      <c r="G628" s="26"/>
      <c r="H628" s="26"/>
      <c r="I628" s="110"/>
      <c r="J628" s="26"/>
      <c r="K628" s="27"/>
      <c r="L628" s="27"/>
      <c r="M628" s="111"/>
      <c r="N628" s="111"/>
      <c r="O628" s="111"/>
      <c r="P628" s="111">
        <f>SUM(P419:P627)</f>
        <v>209</v>
      </c>
      <c r="Q628" s="111">
        <f>SUM(Q419:Q627)</f>
        <v>209</v>
      </c>
      <c r="R628" s="2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</row>
    <row r="629" spans="1:42" s="40" customFormat="1" ht="21.75" customHeight="1">
      <c r="A629" s="112">
        <v>1</v>
      </c>
      <c r="B629" s="3" t="s">
        <v>80</v>
      </c>
      <c r="C629" s="5" t="s">
        <v>1080</v>
      </c>
      <c r="D629" s="8" t="s">
        <v>1081</v>
      </c>
      <c r="E629" s="3" t="s">
        <v>37</v>
      </c>
      <c r="F629" s="3"/>
      <c r="G629" s="2">
        <v>2</v>
      </c>
      <c r="H629" s="2" t="s">
        <v>395</v>
      </c>
      <c r="I629" s="2">
        <v>2</v>
      </c>
      <c r="J629" s="2"/>
      <c r="K629" s="31">
        <v>10</v>
      </c>
      <c r="L629" s="31">
        <v>1000</v>
      </c>
      <c r="M629" s="31">
        <f aca="true" t="shared" si="87" ref="M629:M691">L629*K629*5/100</f>
        <v>500</v>
      </c>
      <c r="N629" s="31">
        <f aca="true" t="shared" si="88" ref="N629:N691">M629*0.15*7</f>
        <v>525</v>
      </c>
      <c r="O629" s="31">
        <f aca="true" t="shared" si="89" ref="O629:O691">M629*6.6*7+N629*2</f>
        <v>24150</v>
      </c>
      <c r="P629" s="31">
        <v>1</v>
      </c>
      <c r="Q629" s="31">
        <v>1</v>
      </c>
      <c r="R629" s="31">
        <f>22*$R$2</f>
        <v>506000</v>
      </c>
      <c r="T629" s="41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F629" s="41"/>
      <c r="AG629" s="41"/>
      <c r="AH629" s="41"/>
      <c r="AI629" s="41"/>
      <c r="AJ629" s="41"/>
      <c r="AK629" s="41"/>
      <c r="AL629" s="41"/>
      <c r="AM629" s="41"/>
      <c r="AN629" s="41"/>
      <c r="AO629" s="41"/>
      <c r="AP629" s="41"/>
    </row>
    <row r="630" spans="1:42" s="40" customFormat="1" ht="21.75" customHeight="1">
      <c r="A630" s="112">
        <v>2</v>
      </c>
      <c r="B630" s="3" t="s">
        <v>80</v>
      </c>
      <c r="C630" s="5" t="s">
        <v>1082</v>
      </c>
      <c r="D630" s="8" t="s">
        <v>226</v>
      </c>
      <c r="E630" s="3" t="s">
        <v>41</v>
      </c>
      <c r="F630" s="3"/>
      <c r="G630" s="2">
        <v>2</v>
      </c>
      <c r="H630" s="2" t="s">
        <v>397</v>
      </c>
      <c r="I630" s="2">
        <v>4</v>
      </c>
      <c r="J630" s="2"/>
      <c r="K630" s="31">
        <v>12</v>
      </c>
      <c r="L630" s="31">
        <v>800</v>
      </c>
      <c r="M630" s="31">
        <f t="shared" si="87"/>
        <v>480</v>
      </c>
      <c r="N630" s="31">
        <f t="shared" si="88"/>
        <v>504</v>
      </c>
      <c r="O630" s="31">
        <f t="shared" si="89"/>
        <v>23184</v>
      </c>
      <c r="P630" s="31">
        <v>1</v>
      </c>
      <c r="Q630" s="31">
        <v>1</v>
      </c>
      <c r="R630" s="31">
        <f aca="true" t="shared" si="90" ref="R630:R691">22*$R$2</f>
        <v>506000</v>
      </c>
      <c r="T630" s="41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F630" s="41"/>
      <c r="AG630" s="41"/>
      <c r="AH630" s="41"/>
      <c r="AI630" s="41"/>
      <c r="AJ630" s="41"/>
      <c r="AK630" s="41"/>
      <c r="AL630" s="41"/>
      <c r="AM630" s="41"/>
      <c r="AN630" s="41"/>
      <c r="AO630" s="41"/>
      <c r="AP630" s="41"/>
    </row>
    <row r="631" spans="1:42" s="40" customFormat="1" ht="21.75" customHeight="1">
      <c r="A631" s="112">
        <v>3</v>
      </c>
      <c r="B631" s="3" t="s">
        <v>80</v>
      </c>
      <c r="C631" s="8" t="s">
        <v>1083</v>
      </c>
      <c r="D631" s="8" t="s">
        <v>31</v>
      </c>
      <c r="E631" s="3" t="s">
        <v>46</v>
      </c>
      <c r="F631" s="1" t="s">
        <v>159</v>
      </c>
      <c r="G631" s="2">
        <v>2</v>
      </c>
      <c r="H631" s="2" t="s">
        <v>395</v>
      </c>
      <c r="I631" s="2">
        <v>2</v>
      </c>
      <c r="J631" s="2"/>
      <c r="K631" s="31">
        <v>12</v>
      </c>
      <c r="L631" s="31">
        <v>1200</v>
      </c>
      <c r="M631" s="31">
        <f t="shared" si="87"/>
        <v>720</v>
      </c>
      <c r="N631" s="31">
        <f t="shared" si="88"/>
        <v>756</v>
      </c>
      <c r="O631" s="31">
        <f t="shared" si="89"/>
        <v>34776</v>
      </c>
      <c r="P631" s="31">
        <v>1</v>
      </c>
      <c r="Q631" s="31">
        <v>1</v>
      </c>
      <c r="R631" s="31">
        <f t="shared" si="90"/>
        <v>506000</v>
      </c>
      <c r="T631" s="41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F631" s="41"/>
      <c r="AG631" s="41"/>
      <c r="AH631" s="41"/>
      <c r="AI631" s="41"/>
      <c r="AJ631" s="41"/>
      <c r="AK631" s="41"/>
      <c r="AL631" s="41"/>
      <c r="AM631" s="41"/>
      <c r="AN631" s="41"/>
      <c r="AO631" s="41"/>
      <c r="AP631" s="41"/>
    </row>
    <row r="632" spans="1:42" s="40" customFormat="1" ht="21.75" customHeight="1">
      <c r="A632" s="112">
        <v>4</v>
      </c>
      <c r="B632" s="3" t="s">
        <v>80</v>
      </c>
      <c r="C632" s="8" t="s">
        <v>1084</v>
      </c>
      <c r="D632" s="8" t="s">
        <v>31</v>
      </c>
      <c r="E632" s="3" t="s">
        <v>46</v>
      </c>
      <c r="F632" s="1" t="s">
        <v>159</v>
      </c>
      <c r="G632" s="2">
        <v>2</v>
      </c>
      <c r="H632" s="2" t="s">
        <v>395</v>
      </c>
      <c r="I632" s="2">
        <v>2</v>
      </c>
      <c r="J632" s="2"/>
      <c r="K632" s="31">
        <v>12</v>
      </c>
      <c r="L632" s="31">
        <v>1200</v>
      </c>
      <c r="M632" s="31">
        <f t="shared" si="87"/>
        <v>720</v>
      </c>
      <c r="N632" s="31">
        <f t="shared" si="88"/>
        <v>756</v>
      </c>
      <c r="O632" s="31">
        <f t="shared" si="89"/>
        <v>34776</v>
      </c>
      <c r="P632" s="31">
        <v>1</v>
      </c>
      <c r="Q632" s="31">
        <v>1</v>
      </c>
      <c r="R632" s="31">
        <f t="shared" si="90"/>
        <v>506000</v>
      </c>
      <c r="T632" s="41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F632" s="41"/>
      <c r="AG632" s="41"/>
      <c r="AH632" s="41"/>
      <c r="AI632" s="41"/>
      <c r="AJ632" s="41"/>
      <c r="AK632" s="41"/>
      <c r="AL632" s="41"/>
      <c r="AM632" s="41"/>
      <c r="AN632" s="41"/>
      <c r="AO632" s="41"/>
      <c r="AP632" s="41"/>
    </row>
    <row r="633" spans="1:42" s="40" customFormat="1" ht="21.75" customHeight="1">
      <c r="A633" s="112">
        <v>5</v>
      </c>
      <c r="B633" s="3" t="s">
        <v>80</v>
      </c>
      <c r="C633" s="8" t="s">
        <v>1085</v>
      </c>
      <c r="D633" s="8" t="s">
        <v>31</v>
      </c>
      <c r="E633" s="3" t="s">
        <v>46</v>
      </c>
      <c r="F633" s="1" t="s">
        <v>159</v>
      </c>
      <c r="G633" s="2">
        <v>2</v>
      </c>
      <c r="H633" s="2" t="s">
        <v>395</v>
      </c>
      <c r="I633" s="2">
        <v>2</v>
      </c>
      <c r="J633" s="2"/>
      <c r="K633" s="31">
        <v>12</v>
      </c>
      <c r="L633" s="31">
        <v>1200</v>
      </c>
      <c r="M633" s="31">
        <f t="shared" si="87"/>
        <v>720</v>
      </c>
      <c r="N633" s="31">
        <f t="shared" si="88"/>
        <v>756</v>
      </c>
      <c r="O633" s="31">
        <f t="shared" si="89"/>
        <v>34776</v>
      </c>
      <c r="P633" s="31">
        <v>1</v>
      </c>
      <c r="Q633" s="31">
        <v>1</v>
      </c>
      <c r="R633" s="31">
        <f t="shared" si="90"/>
        <v>506000</v>
      </c>
      <c r="T633" s="41"/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  <c r="AE633" s="41"/>
      <c r="AF633" s="41"/>
      <c r="AG633" s="41"/>
      <c r="AH633" s="41"/>
      <c r="AI633" s="41"/>
      <c r="AJ633" s="41"/>
      <c r="AK633" s="41"/>
      <c r="AL633" s="41"/>
      <c r="AM633" s="41"/>
      <c r="AN633" s="41"/>
      <c r="AO633" s="41"/>
      <c r="AP633" s="41"/>
    </row>
    <row r="634" spans="1:42" s="40" customFormat="1" ht="21.75" customHeight="1">
      <c r="A634" s="112">
        <v>6</v>
      </c>
      <c r="B634" s="3" t="s">
        <v>80</v>
      </c>
      <c r="C634" s="8" t="s">
        <v>1086</v>
      </c>
      <c r="D634" s="8" t="s">
        <v>31</v>
      </c>
      <c r="E634" s="3" t="s">
        <v>46</v>
      </c>
      <c r="F634" s="1" t="s">
        <v>159</v>
      </c>
      <c r="G634" s="2">
        <v>2</v>
      </c>
      <c r="H634" s="2" t="s">
        <v>395</v>
      </c>
      <c r="I634" s="2">
        <v>2</v>
      </c>
      <c r="J634" s="2"/>
      <c r="K634" s="31">
        <v>12</v>
      </c>
      <c r="L634" s="31">
        <v>1200</v>
      </c>
      <c r="M634" s="31">
        <f t="shared" si="87"/>
        <v>720</v>
      </c>
      <c r="N634" s="31">
        <f t="shared" si="88"/>
        <v>756</v>
      </c>
      <c r="O634" s="31">
        <f t="shared" si="89"/>
        <v>34776</v>
      </c>
      <c r="P634" s="31">
        <v>1</v>
      </c>
      <c r="Q634" s="31">
        <v>1</v>
      </c>
      <c r="R634" s="31">
        <f t="shared" si="90"/>
        <v>506000</v>
      </c>
      <c r="T634" s="41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  <c r="AE634" s="41"/>
      <c r="AF634" s="41"/>
      <c r="AG634" s="41"/>
      <c r="AH634" s="41"/>
      <c r="AI634" s="41"/>
      <c r="AJ634" s="41"/>
      <c r="AK634" s="41"/>
      <c r="AL634" s="41"/>
      <c r="AM634" s="41"/>
      <c r="AN634" s="41"/>
      <c r="AO634" s="41"/>
      <c r="AP634" s="41"/>
    </row>
    <row r="635" spans="1:42" s="40" customFormat="1" ht="21.75" customHeight="1">
      <c r="A635" s="112">
        <v>7</v>
      </c>
      <c r="B635" s="3" t="s">
        <v>80</v>
      </c>
      <c r="C635" s="8" t="s">
        <v>1087</v>
      </c>
      <c r="D635" s="8" t="s">
        <v>31</v>
      </c>
      <c r="E635" s="3" t="s">
        <v>46</v>
      </c>
      <c r="F635" s="1" t="s">
        <v>159</v>
      </c>
      <c r="G635" s="2">
        <v>2</v>
      </c>
      <c r="H635" s="2" t="s">
        <v>395</v>
      </c>
      <c r="I635" s="2">
        <v>2</v>
      </c>
      <c r="J635" s="2"/>
      <c r="K635" s="31">
        <v>12</v>
      </c>
      <c r="L635" s="31">
        <v>1200</v>
      </c>
      <c r="M635" s="31">
        <f t="shared" si="87"/>
        <v>720</v>
      </c>
      <c r="N635" s="31">
        <f t="shared" si="88"/>
        <v>756</v>
      </c>
      <c r="O635" s="31">
        <f t="shared" si="89"/>
        <v>34776</v>
      </c>
      <c r="P635" s="31">
        <v>1</v>
      </c>
      <c r="Q635" s="31">
        <v>1</v>
      </c>
      <c r="R635" s="31">
        <f t="shared" si="90"/>
        <v>506000</v>
      </c>
      <c r="T635" s="41"/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F635" s="41"/>
      <c r="AG635" s="41"/>
      <c r="AH635" s="41"/>
      <c r="AI635" s="41"/>
      <c r="AJ635" s="41"/>
      <c r="AK635" s="41"/>
      <c r="AL635" s="41"/>
      <c r="AM635" s="41"/>
      <c r="AN635" s="41"/>
      <c r="AO635" s="41"/>
      <c r="AP635" s="41"/>
    </row>
    <row r="636" spans="1:42" s="40" customFormat="1" ht="21.75" customHeight="1">
      <c r="A636" s="112">
        <v>8</v>
      </c>
      <c r="B636" s="3" t="s">
        <v>80</v>
      </c>
      <c r="C636" s="8" t="s">
        <v>1088</v>
      </c>
      <c r="D636" s="8" t="s">
        <v>31</v>
      </c>
      <c r="E636" s="3" t="s">
        <v>46</v>
      </c>
      <c r="F636" s="1" t="s">
        <v>159</v>
      </c>
      <c r="G636" s="2">
        <v>2</v>
      </c>
      <c r="H636" s="2" t="s">
        <v>395</v>
      </c>
      <c r="I636" s="2">
        <v>2</v>
      </c>
      <c r="J636" s="2"/>
      <c r="K636" s="31">
        <v>12</v>
      </c>
      <c r="L636" s="31">
        <v>1200</v>
      </c>
      <c r="M636" s="31">
        <f t="shared" si="87"/>
        <v>720</v>
      </c>
      <c r="N636" s="31">
        <f t="shared" si="88"/>
        <v>756</v>
      </c>
      <c r="O636" s="31">
        <f t="shared" si="89"/>
        <v>34776</v>
      </c>
      <c r="P636" s="31">
        <v>1</v>
      </c>
      <c r="Q636" s="31">
        <v>1</v>
      </c>
      <c r="R636" s="31">
        <f t="shared" si="90"/>
        <v>506000</v>
      </c>
      <c r="T636" s="41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F636" s="41"/>
      <c r="AG636" s="41"/>
      <c r="AH636" s="41"/>
      <c r="AI636" s="41"/>
      <c r="AJ636" s="41"/>
      <c r="AK636" s="41"/>
      <c r="AL636" s="41"/>
      <c r="AM636" s="41"/>
      <c r="AN636" s="41"/>
      <c r="AO636" s="41"/>
      <c r="AP636" s="41"/>
    </row>
    <row r="637" spans="1:42" s="40" customFormat="1" ht="21.75" customHeight="1">
      <c r="A637" s="112">
        <v>9</v>
      </c>
      <c r="B637" s="3" t="s">
        <v>80</v>
      </c>
      <c r="C637" s="8" t="s">
        <v>1089</v>
      </c>
      <c r="D637" s="8" t="s">
        <v>31</v>
      </c>
      <c r="E637" s="3" t="s">
        <v>46</v>
      </c>
      <c r="F637" s="1" t="s">
        <v>159</v>
      </c>
      <c r="G637" s="2">
        <v>2</v>
      </c>
      <c r="H637" s="2" t="s">
        <v>395</v>
      </c>
      <c r="I637" s="2">
        <v>2</v>
      </c>
      <c r="J637" s="2"/>
      <c r="K637" s="31">
        <v>12</v>
      </c>
      <c r="L637" s="31">
        <v>1200</v>
      </c>
      <c r="M637" s="31">
        <f t="shared" si="87"/>
        <v>720</v>
      </c>
      <c r="N637" s="31">
        <f t="shared" si="88"/>
        <v>756</v>
      </c>
      <c r="O637" s="31">
        <f t="shared" si="89"/>
        <v>34776</v>
      </c>
      <c r="P637" s="31">
        <v>1</v>
      </c>
      <c r="Q637" s="31">
        <v>1</v>
      </c>
      <c r="R637" s="31">
        <f t="shared" si="90"/>
        <v>506000</v>
      </c>
      <c r="T637" s="41"/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F637" s="41"/>
      <c r="AG637" s="41"/>
      <c r="AH637" s="41"/>
      <c r="AI637" s="41"/>
      <c r="AJ637" s="41"/>
      <c r="AK637" s="41"/>
      <c r="AL637" s="41"/>
      <c r="AM637" s="41"/>
      <c r="AN637" s="41"/>
      <c r="AO637" s="41"/>
      <c r="AP637" s="41"/>
    </row>
    <row r="638" spans="1:42" s="40" customFormat="1" ht="21.75" customHeight="1">
      <c r="A638" s="112">
        <v>10</v>
      </c>
      <c r="B638" s="3" t="s">
        <v>80</v>
      </c>
      <c r="C638" s="8" t="s">
        <v>1090</v>
      </c>
      <c r="D638" s="8" t="s">
        <v>31</v>
      </c>
      <c r="E638" s="3" t="s">
        <v>46</v>
      </c>
      <c r="F638" s="1" t="s">
        <v>159</v>
      </c>
      <c r="G638" s="2">
        <v>2</v>
      </c>
      <c r="H638" s="2" t="s">
        <v>395</v>
      </c>
      <c r="I638" s="2">
        <v>2</v>
      </c>
      <c r="J638" s="2"/>
      <c r="K638" s="31">
        <v>12</v>
      </c>
      <c r="L638" s="31">
        <v>1200</v>
      </c>
      <c r="M638" s="31">
        <f t="shared" si="87"/>
        <v>720</v>
      </c>
      <c r="N638" s="31">
        <f t="shared" si="88"/>
        <v>756</v>
      </c>
      <c r="O638" s="31">
        <f t="shared" si="89"/>
        <v>34776</v>
      </c>
      <c r="P638" s="31">
        <v>1</v>
      </c>
      <c r="Q638" s="31">
        <v>1</v>
      </c>
      <c r="R638" s="31">
        <f t="shared" si="90"/>
        <v>506000</v>
      </c>
      <c r="T638" s="41"/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F638" s="41"/>
      <c r="AG638" s="41"/>
      <c r="AH638" s="41"/>
      <c r="AI638" s="41"/>
      <c r="AJ638" s="41"/>
      <c r="AK638" s="41"/>
      <c r="AL638" s="41"/>
      <c r="AM638" s="41"/>
      <c r="AN638" s="41"/>
      <c r="AO638" s="41"/>
      <c r="AP638" s="41"/>
    </row>
    <row r="639" spans="1:42" s="40" customFormat="1" ht="21.75" customHeight="1">
      <c r="A639" s="112">
        <v>11</v>
      </c>
      <c r="B639" s="3" t="s">
        <v>80</v>
      </c>
      <c r="C639" s="8" t="s">
        <v>1091</v>
      </c>
      <c r="D639" s="8" t="s">
        <v>31</v>
      </c>
      <c r="E639" s="3" t="s">
        <v>46</v>
      </c>
      <c r="F639" s="1" t="s">
        <v>159</v>
      </c>
      <c r="G639" s="2">
        <v>2</v>
      </c>
      <c r="H639" s="2" t="s">
        <v>395</v>
      </c>
      <c r="I639" s="2">
        <v>2</v>
      </c>
      <c r="J639" s="2"/>
      <c r="K639" s="31">
        <v>12</v>
      </c>
      <c r="L639" s="31">
        <v>1200</v>
      </c>
      <c r="M639" s="31">
        <f t="shared" si="87"/>
        <v>720</v>
      </c>
      <c r="N639" s="31">
        <f t="shared" si="88"/>
        <v>756</v>
      </c>
      <c r="O639" s="31">
        <f t="shared" si="89"/>
        <v>34776</v>
      </c>
      <c r="P639" s="31">
        <v>1</v>
      </c>
      <c r="Q639" s="31">
        <v>1</v>
      </c>
      <c r="R639" s="31">
        <f t="shared" si="90"/>
        <v>506000</v>
      </c>
      <c r="T639" s="41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F639" s="41"/>
      <c r="AG639" s="41"/>
      <c r="AH639" s="41"/>
      <c r="AI639" s="41"/>
      <c r="AJ639" s="41"/>
      <c r="AK639" s="41"/>
      <c r="AL639" s="41"/>
      <c r="AM639" s="41"/>
      <c r="AN639" s="41"/>
      <c r="AO639" s="41"/>
      <c r="AP639" s="41"/>
    </row>
    <row r="640" spans="1:42" s="40" customFormat="1" ht="21.75" customHeight="1">
      <c r="A640" s="112">
        <v>12</v>
      </c>
      <c r="B640" s="3" t="s">
        <v>80</v>
      </c>
      <c r="C640" s="8" t="s">
        <v>1092</v>
      </c>
      <c r="D640" s="8" t="s">
        <v>31</v>
      </c>
      <c r="E640" s="3" t="s">
        <v>46</v>
      </c>
      <c r="F640" s="1" t="s">
        <v>159</v>
      </c>
      <c r="G640" s="2">
        <v>2</v>
      </c>
      <c r="H640" s="2" t="s">
        <v>395</v>
      </c>
      <c r="I640" s="2">
        <v>2</v>
      </c>
      <c r="J640" s="2"/>
      <c r="K640" s="31">
        <v>12</v>
      </c>
      <c r="L640" s="31">
        <v>1000</v>
      </c>
      <c r="M640" s="31">
        <f t="shared" si="87"/>
        <v>600</v>
      </c>
      <c r="N640" s="31">
        <f t="shared" si="88"/>
        <v>630</v>
      </c>
      <c r="O640" s="31">
        <f t="shared" si="89"/>
        <v>28980</v>
      </c>
      <c r="P640" s="31">
        <v>1</v>
      </c>
      <c r="Q640" s="31">
        <v>1</v>
      </c>
      <c r="R640" s="31">
        <f t="shared" si="90"/>
        <v>506000</v>
      </c>
      <c r="T640" s="41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F640" s="41"/>
      <c r="AG640" s="41"/>
      <c r="AH640" s="41"/>
      <c r="AI640" s="41"/>
      <c r="AJ640" s="41"/>
      <c r="AK640" s="41"/>
      <c r="AL640" s="41"/>
      <c r="AM640" s="41"/>
      <c r="AN640" s="41"/>
      <c r="AO640" s="41"/>
      <c r="AP640" s="41"/>
    </row>
    <row r="641" spans="1:42" s="40" customFormat="1" ht="21.75" customHeight="1">
      <c r="A641" s="112">
        <v>13</v>
      </c>
      <c r="B641" s="3" t="s">
        <v>80</v>
      </c>
      <c r="C641" s="8" t="s">
        <v>1093</v>
      </c>
      <c r="D641" s="8" t="s">
        <v>31</v>
      </c>
      <c r="E641" s="3" t="s">
        <v>46</v>
      </c>
      <c r="F641" s="1" t="s">
        <v>159</v>
      </c>
      <c r="G641" s="2">
        <v>2</v>
      </c>
      <c r="H641" s="2" t="s">
        <v>395</v>
      </c>
      <c r="I641" s="2">
        <v>2</v>
      </c>
      <c r="J641" s="2"/>
      <c r="K641" s="31">
        <v>8</v>
      </c>
      <c r="L641" s="31">
        <v>1000</v>
      </c>
      <c r="M641" s="31">
        <f t="shared" si="87"/>
        <v>400</v>
      </c>
      <c r="N641" s="31">
        <f t="shared" si="88"/>
        <v>420</v>
      </c>
      <c r="O641" s="31">
        <f t="shared" si="89"/>
        <v>19320</v>
      </c>
      <c r="P641" s="31">
        <v>1</v>
      </c>
      <c r="Q641" s="31">
        <v>1</v>
      </c>
      <c r="R641" s="31">
        <f t="shared" si="90"/>
        <v>506000</v>
      </c>
      <c r="T641" s="41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F641" s="41"/>
      <c r="AG641" s="41"/>
      <c r="AH641" s="41"/>
      <c r="AI641" s="41"/>
      <c r="AJ641" s="41"/>
      <c r="AK641" s="41"/>
      <c r="AL641" s="41"/>
      <c r="AM641" s="41"/>
      <c r="AN641" s="41"/>
      <c r="AO641" s="41"/>
      <c r="AP641" s="41"/>
    </row>
    <row r="642" spans="1:42" s="40" customFormat="1" ht="21.75" customHeight="1">
      <c r="A642" s="112">
        <v>14</v>
      </c>
      <c r="B642" s="3" t="s">
        <v>80</v>
      </c>
      <c r="C642" s="8" t="s">
        <v>1094</v>
      </c>
      <c r="D642" s="8" t="s">
        <v>31</v>
      </c>
      <c r="E642" s="3" t="s">
        <v>46</v>
      </c>
      <c r="F642" s="1" t="s">
        <v>159</v>
      </c>
      <c r="G642" s="2">
        <v>2</v>
      </c>
      <c r="H642" s="2" t="s">
        <v>395</v>
      </c>
      <c r="I642" s="2">
        <v>2</v>
      </c>
      <c r="J642" s="2"/>
      <c r="K642" s="31">
        <v>8</v>
      </c>
      <c r="L642" s="31">
        <v>1000</v>
      </c>
      <c r="M642" s="31">
        <f t="shared" si="87"/>
        <v>400</v>
      </c>
      <c r="N642" s="31">
        <f t="shared" si="88"/>
        <v>420</v>
      </c>
      <c r="O642" s="31">
        <f t="shared" si="89"/>
        <v>19320</v>
      </c>
      <c r="P642" s="31">
        <v>1</v>
      </c>
      <c r="Q642" s="31">
        <v>1</v>
      </c>
      <c r="R642" s="31">
        <f t="shared" si="90"/>
        <v>506000</v>
      </c>
      <c r="T642" s="41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F642" s="41"/>
      <c r="AG642" s="41"/>
      <c r="AH642" s="41"/>
      <c r="AI642" s="41"/>
      <c r="AJ642" s="41"/>
      <c r="AK642" s="41"/>
      <c r="AL642" s="41"/>
      <c r="AM642" s="41"/>
      <c r="AN642" s="41"/>
      <c r="AO642" s="41"/>
      <c r="AP642" s="41"/>
    </row>
    <row r="643" spans="1:42" s="40" customFormat="1" ht="21.75" customHeight="1">
      <c r="A643" s="112">
        <v>15</v>
      </c>
      <c r="B643" s="3" t="s">
        <v>80</v>
      </c>
      <c r="C643" s="8" t="s">
        <v>1095</v>
      </c>
      <c r="D643" s="8" t="s">
        <v>31</v>
      </c>
      <c r="E643" s="3" t="s">
        <v>46</v>
      </c>
      <c r="F643" s="1" t="s">
        <v>159</v>
      </c>
      <c r="G643" s="2">
        <v>2</v>
      </c>
      <c r="H643" s="2" t="s">
        <v>395</v>
      </c>
      <c r="I643" s="2">
        <v>2</v>
      </c>
      <c r="J643" s="2"/>
      <c r="K643" s="31">
        <v>10</v>
      </c>
      <c r="L643" s="31">
        <v>1200</v>
      </c>
      <c r="M643" s="31">
        <f t="shared" si="87"/>
        <v>600</v>
      </c>
      <c r="N643" s="31">
        <f t="shared" si="88"/>
        <v>630</v>
      </c>
      <c r="O643" s="31">
        <f t="shared" si="89"/>
        <v>28980</v>
      </c>
      <c r="P643" s="31">
        <v>1</v>
      </c>
      <c r="Q643" s="31">
        <v>1</v>
      </c>
      <c r="R643" s="31">
        <f t="shared" si="90"/>
        <v>506000</v>
      </c>
      <c r="T643" s="41"/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F643" s="41"/>
      <c r="AG643" s="41"/>
      <c r="AH643" s="41"/>
      <c r="AI643" s="41"/>
      <c r="AJ643" s="41"/>
      <c r="AK643" s="41"/>
      <c r="AL643" s="41"/>
      <c r="AM643" s="41"/>
      <c r="AN643" s="41"/>
      <c r="AO643" s="41"/>
      <c r="AP643" s="41"/>
    </row>
    <row r="644" spans="1:42" s="40" customFormat="1" ht="21.75" customHeight="1">
      <c r="A644" s="112">
        <v>16</v>
      </c>
      <c r="B644" s="3" t="s">
        <v>80</v>
      </c>
      <c r="C644" s="8" t="s">
        <v>1096</v>
      </c>
      <c r="D644" s="8" t="s">
        <v>31</v>
      </c>
      <c r="E644" s="3" t="s">
        <v>46</v>
      </c>
      <c r="F644" s="1" t="s">
        <v>159</v>
      </c>
      <c r="G644" s="2">
        <v>2</v>
      </c>
      <c r="H644" s="2" t="s">
        <v>395</v>
      </c>
      <c r="I644" s="2">
        <v>2</v>
      </c>
      <c r="J644" s="2"/>
      <c r="K644" s="31">
        <v>10</v>
      </c>
      <c r="L644" s="31">
        <v>1200</v>
      </c>
      <c r="M644" s="31">
        <f t="shared" si="87"/>
        <v>600</v>
      </c>
      <c r="N644" s="31">
        <f t="shared" si="88"/>
        <v>630</v>
      </c>
      <c r="O644" s="31">
        <f t="shared" si="89"/>
        <v>28980</v>
      </c>
      <c r="P644" s="31">
        <v>1</v>
      </c>
      <c r="Q644" s="31">
        <v>1</v>
      </c>
      <c r="R644" s="31">
        <f t="shared" si="90"/>
        <v>506000</v>
      </c>
      <c r="T644" s="41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F644" s="41"/>
      <c r="AG644" s="41"/>
      <c r="AH644" s="41"/>
      <c r="AI644" s="41"/>
      <c r="AJ644" s="41"/>
      <c r="AK644" s="41"/>
      <c r="AL644" s="41"/>
      <c r="AM644" s="41"/>
      <c r="AN644" s="41"/>
      <c r="AO644" s="41"/>
      <c r="AP644" s="41"/>
    </row>
    <row r="645" spans="1:42" s="40" customFormat="1" ht="21.75" customHeight="1">
      <c r="A645" s="112">
        <v>17</v>
      </c>
      <c r="B645" s="3" t="s">
        <v>80</v>
      </c>
      <c r="C645" s="8" t="s">
        <v>1097</v>
      </c>
      <c r="D645" s="8" t="s">
        <v>31</v>
      </c>
      <c r="E645" s="3" t="s">
        <v>46</v>
      </c>
      <c r="F645" s="1" t="s">
        <v>159</v>
      </c>
      <c r="G645" s="2">
        <v>2</v>
      </c>
      <c r="H645" s="2" t="s">
        <v>395</v>
      </c>
      <c r="I645" s="2">
        <v>2</v>
      </c>
      <c r="J645" s="2"/>
      <c r="K645" s="31">
        <v>10</v>
      </c>
      <c r="L645" s="31">
        <v>1200</v>
      </c>
      <c r="M645" s="31">
        <f t="shared" si="87"/>
        <v>600</v>
      </c>
      <c r="N645" s="31">
        <f t="shared" si="88"/>
        <v>630</v>
      </c>
      <c r="O645" s="31">
        <f t="shared" si="89"/>
        <v>28980</v>
      </c>
      <c r="P645" s="31">
        <v>1</v>
      </c>
      <c r="Q645" s="31">
        <v>1</v>
      </c>
      <c r="R645" s="31">
        <f t="shared" si="90"/>
        <v>506000</v>
      </c>
      <c r="T645" s="41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F645" s="41"/>
      <c r="AG645" s="41"/>
      <c r="AH645" s="41"/>
      <c r="AI645" s="41"/>
      <c r="AJ645" s="41"/>
      <c r="AK645" s="41"/>
      <c r="AL645" s="41"/>
      <c r="AM645" s="41"/>
      <c r="AN645" s="41"/>
      <c r="AO645" s="41"/>
      <c r="AP645" s="41"/>
    </row>
    <row r="646" spans="1:42" s="40" customFormat="1" ht="21.75" customHeight="1">
      <c r="A646" s="112">
        <v>18</v>
      </c>
      <c r="B646" s="3" t="s">
        <v>80</v>
      </c>
      <c r="C646" s="8" t="s">
        <v>1098</v>
      </c>
      <c r="D646" s="8" t="s">
        <v>31</v>
      </c>
      <c r="E646" s="3" t="s">
        <v>46</v>
      </c>
      <c r="F646" s="1" t="s">
        <v>159</v>
      </c>
      <c r="G646" s="2">
        <v>1</v>
      </c>
      <c r="H646" s="2" t="s">
        <v>446</v>
      </c>
      <c r="I646" s="2">
        <v>1</v>
      </c>
      <c r="J646" s="2"/>
      <c r="K646" s="31">
        <v>9</v>
      </c>
      <c r="L646" s="31">
        <v>1000</v>
      </c>
      <c r="M646" s="31">
        <f t="shared" si="87"/>
        <v>450</v>
      </c>
      <c r="N646" s="31">
        <f t="shared" si="88"/>
        <v>472.5</v>
      </c>
      <c r="O646" s="31">
        <f t="shared" si="89"/>
        <v>21735</v>
      </c>
      <c r="P646" s="31">
        <v>1</v>
      </c>
      <c r="Q646" s="31">
        <v>1</v>
      </c>
      <c r="R646" s="31">
        <f t="shared" si="90"/>
        <v>506000</v>
      </c>
      <c r="T646" s="41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F646" s="41"/>
      <c r="AG646" s="41"/>
      <c r="AH646" s="41"/>
      <c r="AI646" s="41"/>
      <c r="AJ646" s="41"/>
      <c r="AK646" s="41"/>
      <c r="AL646" s="41"/>
      <c r="AM646" s="41"/>
      <c r="AN646" s="41"/>
      <c r="AO646" s="41"/>
      <c r="AP646" s="41"/>
    </row>
    <row r="647" spans="1:42" s="40" customFormat="1" ht="21.75" customHeight="1">
      <c r="A647" s="112">
        <v>19</v>
      </c>
      <c r="B647" s="3" t="s">
        <v>80</v>
      </c>
      <c r="C647" s="8" t="s">
        <v>1099</v>
      </c>
      <c r="D647" s="8" t="s">
        <v>31</v>
      </c>
      <c r="E647" s="3" t="s">
        <v>46</v>
      </c>
      <c r="F647" s="1" t="s">
        <v>159</v>
      </c>
      <c r="G647" s="2">
        <v>1</v>
      </c>
      <c r="H647" s="2" t="s">
        <v>446</v>
      </c>
      <c r="I647" s="2">
        <v>1</v>
      </c>
      <c r="J647" s="2"/>
      <c r="K647" s="31">
        <v>9</v>
      </c>
      <c r="L647" s="31">
        <v>1000</v>
      </c>
      <c r="M647" s="31">
        <f t="shared" si="87"/>
        <v>450</v>
      </c>
      <c r="N647" s="31">
        <f t="shared" si="88"/>
        <v>472.5</v>
      </c>
      <c r="O647" s="31">
        <f t="shared" si="89"/>
        <v>21735</v>
      </c>
      <c r="P647" s="31">
        <v>1</v>
      </c>
      <c r="Q647" s="31">
        <v>1</v>
      </c>
      <c r="R647" s="31">
        <f t="shared" si="90"/>
        <v>506000</v>
      </c>
      <c r="T647" s="41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F647" s="41"/>
      <c r="AG647" s="41"/>
      <c r="AH647" s="41"/>
      <c r="AI647" s="41"/>
      <c r="AJ647" s="41"/>
      <c r="AK647" s="41"/>
      <c r="AL647" s="41"/>
      <c r="AM647" s="41"/>
      <c r="AN647" s="41"/>
      <c r="AO647" s="41"/>
      <c r="AP647" s="41"/>
    </row>
    <row r="648" spans="1:42" s="40" customFormat="1" ht="21.75" customHeight="1">
      <c r="A648" s="112">
        <v>20</v>
      </c>
      <c r="B648" s="3" t="s">
        <v>80</v>
      </c>
      <c r="C648" s="8" t="s">
        <v>1100</v>
      </c>
      <c r="D648" s="8" t="s">
        <v>31</v>
      </c>
      <c r="E648" s="3" t="s">
        <v>46</v>
      </c>
      <c r="F648" s="1" t="s">
        <v>159</v>
      </c>
      <c r="G648" s="2">
        <v>2</v>
      </c>
      <c r="H648" s="2" t="s">
        <v>446</v>
      </c>
      <c r="I648" s="2">
        <v>1</v>
      </c>
      <c r="J648" s="2"/>
      <c r="K648" s="31">
        <v>6</v>
      </c>
      <c r="L648" s="31">
        <v>1000</v>
      </c>
      <c r="M648" s="31">
        <f t="shared" si="87"/>
        <v>300</v>
      </c>
      <c r="N648" s="31">
        <f t="shared" si="88"/>
        <v>315</v>
      </c>
      <c r="O648" s="31">
        <f t="shared" si="89"/>
        <v>14490</v>
      </c>
      <c r="P648" s="31">
        <v>1</v>
      </c>
      <c r="Q648" s="31">
        <v>1</v>
      </c>
      <c r="R648" s="31">
        <f t="shared" si="90"/>
        <v>506000</v>
      </c>
      <c r="T648" s="41"/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  <c r="AE648" s="41"/>
      <c r="AF648" s="41"/>
      <c r="AG648" s="41"/>
      <c r="AH648" s="41"/>
      <c r="AI648" s="41"/>
      <c r="AJ648" s="41"/>
      <c r="AK648" s="41"/>
      <c r="AL648" s="41"/>
      <c r="AM648" s="41"/>
      <c r="AN648" s="41"/>
      <c r="AO648" s="41"/>
      <c r="AP648" s="41"/>
    </row>
    <row r="649" spans="1:42" s="40" customFormat="1" ht="21.75" customHeight="1">
      <c r="A649" s="112">
        <v>21</v>
      </c>
      <c r="B649" s="3" t="s">
        <v>80</v>
      </c>
      <c r="C649" s="8" t="s">
        <v>1101</v>
      </c>
      <c r="D649" s="8" t="s">
        <v>31</v>
      </c>
      <c r="E649" s="3" t="s">
        <v>46</v>
      </c>
      <c r="F649" s="1" t="s">
        <v>159</v>
      </c>
      <c r="G649" s="2">
        <v>2</v>
      </c>
      <c r="H649" s="2" t="s">
        <v>446</v>
      </c>
      <c r="I649" s="2">
        <v>1</v>
      </c>
      <c r="J649" s="2"/>
      <c r="K649" s="31">
        <v>6</v>
      </c>
      <c r="L649" s="31">
        <v>1000</v>
      </c>
      <c r="M649" s="31">
        <f t="shared" si="87"/>
        <v>300</v>
      </c>
      <c r="N649" s="31">
        <f t="shared" si="88"/>
        <v>315</v>
      </c>
      <c r="O649" s="31">
        <f t="shared" si="89"/>
        <v>14490</v>
      </c>
      <c r="P649" s="31">
        <v>1</v>
      </c>
      <c r="Q649" s="31">
        <v>1</v>
      </c>
      <c r="R649" s="31">
        <f t="shared" si="90"/>
        <v>506000</v>
      </c>
      <c r="T649" s="41"/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F649" s="41"/>
      <c r="AG649" s="41"/>
      <c r="AH649" s="41"/>
      <c r="AI649" s="41"/>
      <c r="AJ649" s="41"/>
      <c r="AK649" s="41"/>
      <c r="AL649" s="41"/>
      <c r="AM649" s="41"/>
      <c r="AN649" s="41"/>
      <c r="AO649" s="41"/>
      <c r="AP649" s="41"/>
    </row>
    <row r="650" spans="1:42" s="40" customFormat="1" ht="21.75" customHeight="1">
      <c r="A650" s="112">
        <v>22</v>
      </c>
      <c r="B650" s="3" t="s">
        <v>80</v>
      </c>
      <c r="C650" s="8" t="s">
        <v>1102</v>
      </c>
      <c r="D650" s="8" t="s">
        <v>31</v>
      </c>
      <c r="E650" s="3" t="s">
        <v>46</v>
      </c>
      <c r="F650" s="1" t="s">
        <v>159</v>
      </c>
      <c r="G650" s="2">
        <v>2</v>
      </c>
      <c r="H650" s="2" t="s">
        <v>446</v>
      </c>
      <c r="I650" s="2">
        <v>1</v>
      </c>
      <c r="J650" s="2"/>
      <c r="K650" s="31">
        <v>6</v>
      </c>
      <c r="L650" s="31">
        <v>1000</v>
      </c>
      <c r="M650" s="31">
        <f t="shared" si="87"/>
        <v>300</v>
      </c>
      <c r="N650" s="31">
        <f t="shared" si="88"/>
        <v>315</v>
      </c>
      <c r="O650" s="31">
        <f t="shared" si="89"/>
        <v>14490</v>
      </c>
      <c r="P650" s="31">
        <v>1</v>
      </c>
      <c r="Q650" s="31">
        <v>1</v>
      </c>
      <c r="R650" s="31">
        <f t="shared" si="90"/>
        <v>506000</v>
      </c>
      <c r="T650" s="41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F650" s="41"/>
      <c r="AG650" s="41"/>
      <c r="AH650" s="41"/>
      <c r="AI650" s="41"/>
      <c r="AJ650" s="41"/>
      <c r="AK650" s="41"/>
      <c r="AL650" s="41"/>
      <c r="AM650" s="41"/>
      <c r="AN650" s="41"/>
      <c r="AO650" s="41"/>
      <c r="AP650" s="41"/>
    </row>
    <row r="651" spans="1:42" s="40" customFormat="1" ht="21.75" customHeight="1">
      <c r="A651" s="112">
        <v>23</v>
      </c>
      <c r="B651" s="3" t="s">
        <v>80</v>
      </c>
      <c r="C651" s="8" t="s">
        <v>1103</v>
      </c>
      <c r="D651" s="8" t="s">
        <v>31</v>
      </c>
      <c r="E651" s="3" t="s">
        <v>46</v>
      </c>
      <c r="F651" s="1" t="s">
        <v>159</v>
      </c>
      <c r="G651" s="2">
        <v>2</v>
      </c>
      <c r="H651" s="2" t="s">
        <v>446</v>
      </c>
      <c r="I651" s="2">
        <v>1</v>
      </c>
      <c r="J651" s="2"/>
      <c r="K651" s="31">
        <v>6</v>
      </c>
      <c r="L651" s="31">
        <v>1000</v>
      </c>
      <c r="M651" s="31">
        <f t="shared" si="87"/>
        <v>300</v>
      </c>
      <c r="N651" s="31">
        <f t="shared" si="88"/>
        <v>315</v>
      </c>
      <c r="O651" s="31">
        <f t="shared" si="89"/>
        <v>14490</v>
      </c>
      <c r="P651" s="31">
        <v>1</v>
      </c>
      <c r="Q651" s="31">
        <v>1</v>
      </c>
      <c r="R651" s="31">
        <f t="shared" si="90"/>
        <v>506000</v>
      </c>
      <c r="T651" s="41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F651" s="41"/>
      <c r="AG651" s="41"/>
      <c r="AH651" s="41"/>
      <c r="AI651" s="41"/>
      <c r="AJ651" s="41"/>
      <c r="AK651" s="41"/>
      <c r="AL651" s="41"/>
      <c r="AM651" s="41"/>
      <c r="AN651" s="41"/>
      <c r="AO651" s="41"/>
      <c r="AP651" s="41"/>
    </row>
    <row r="652" spans="1:42" s="40" customFormat="1" ht="21.75" customHeight="1">
      <c r="A652" s="112">
        <v>24</v>
      </c>
      <c r="B652" s="3" t="s">
        <v>80</v>
      </c>
      <c r="C652" s="8" t="s">
        <v>1104</v>
      </c>
      <c r="D652" s="8" t="s">
        <v>31</v>
      </c>
      <c r="E652" s="3" t="s">
        <v>46</v>
      </c>
      <c r="F652" s="1" t="s">
        <v>159</v>
      </c>
      <c r="G652" s="2">
        <v>2</v>
      </c>
      <c r="H652" s="2" t="s">
        <v>395</v>
      </c>
      <c r="I652" s="2">
        <v>2</v>
      </c>
      <c r="J652" s="2"/>
      <c r="K652" s="31">
        <v>6</v>
      </c>
      <c r="L652" s="31">
        <v>1000</v>
      </c>
      <c r="M652" s="31">
        <f t="shared" si="87"/>
        <v>300</v>
      </c>
      <c r="N652" s="31">
        <f t="shared" si="88"/>
        <v>315</v>
      </c>
      <c r="O652" s="31">
        <f t="shared" si="89"/>
        <v>14490</v>
      </c>
      <c r="P652" s="31">
        <v>1</v>
      </c>
      <c r="Q652" s="31">
        <v>1</v>
      </c>
      <c r="R652" s="31">
        <f t="shared" si="90"/>
        <v>506000</v>
      </c>
      <c r="T652" s="41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F652" s="41"/>
      <c r="AG652" s="41"/>
      <c r="AH652" s="41"/>
      <c r="AI652" s="41"/>
      <c r="AJ652" s="41"/>
      <c r="AK652" s="41"/>
      <c r="AL652" s="41"/>
      <c r="AM652" s="41"/>
      <c r="AN652" s="41"/>
      <c r="AO652" s="41"/>
      <c r="AP652" s="41"/>
    </row>
    <row r="653" spans="1:42" s="40" customFormat="1" ht="21.75" customHeight="1">
      <c r="A653" s="112">
        <v>25</v>
      </c>
      <c r="B653" s="3" t="s">
        <v>80</v>
      </c>
      <c r="C653" s="8" t="s">
        <v>1105</v>
      </c>
      <c r="D653" s="8" t="s">
        <v>31</v>
      </c>
      <c r="E653" s="3" t="s">
        <v>46</v>
      </c>
      <c r="F653" s="1" t="s">
        <v>159</v>
      </c>
      <c r="G653" s="2">
        <v>2</v>
      </c>
      <c r="H653" s="2" t="s">
        <v>395</v>
      </c>
      <c r="I653" s="2">
        <v>2</v>
      </c>
      <c r="J653" s="2"/>
      <c r="K653" s="31">
        <v>6</v>
      </c>
      <c r="L653" s="31">
        <v>1000</v>
      </c>
      <c r="M653" s="31">
        <f t="shared" si="87"/>
        <v>300</v>
      </c>
      <c r="N653" s="31">
        <f t="shared" si="88"/>
        <v>315</v>
      </c>
      <c r="O653" s="31">
        <f t="shared" si="89"/>
        <v>14490</v>
      </c>
      <c r="P653" s="31">
        <v>1</v>
      </c>
      <c r="Q653" s="31">
        <v>1</v>
      </c>
      <c r="R653" s="31">
        <f t="shared" si="90"/>
        <v>506000</v>
      </c>
      <c r="T653" s="41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F653" s="41"/>
      <c r="AG653" s="41"/>
      <c r="AH653" s="41"/>
      <c r="AI653" s="41"/>
      <c r="AJ653" s="41"/>
      <c r="AK653" s="41"/>
      <c r="AL653" s="41"/>
      <c r="AM653" s="41"/>
      <c r="AN653" s="41"/>
      <c r="AO653" s="41"/>
      <c r="AP653" s="41"/>
    </row>
    <row r="654" spans="1:42" s="40" customFormat="1" ht="21.75" customHeight="1">
      <c r="A654" s="112">
        <v>26</v>
      </c>
      <c r="B654" s="3" t="s">
        <v>80</v>
      </c>
      <c r="C654" s="8" t="s">
        <v>1106</v>
      </c>
      <c r="D654" s="8" t="s">
        <v>31</v>
      </c>
      <c r="E654" s="3" t="s">
        <v>46</v>
      </c>
      <c r="F654" s="1" t="s">
        <v>159</v>
      </c>
      <c r="G654" s="2">
        <v>2</v>
      </c>
      <c r="H654" s="2" t="s">
        <v>395</v>
      </c>
      <c r="I654" s="2">
        <v>2</v>
      </c>
      <c r="J654" s="2"/>
      <c r="K654" s="31">
        <v>6</v>
      </c>
      <c r="L654" s="31">
        <v>1500</v>
      </c>
      <c r="M654" s="31">
        <f t="shared" si="87"/>
        <v>450</v>
      </c>
      <c r="N654" s="31">
        <f t="shared" si="88"/>
        <v>472.5</v>
      </c>
      <c r="O654" s="31">
        <f t="shared" si="89"/>
        <v>21735</v>
      </c>
      <c r="P654" s="31">
        <v>1</v>
      </c>
      <c r="Q654" s="31">
        <v>1</v>
      </c>
      <c r="R654" s="31">
        <f t="shared" si="90"/>
        <v>506000</v>
      </c>
      <c r="T654" s="41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F654" s="41"/>
      <c r="AG654" s="41"/>
      <c r="AH654" s="41"/>
      <c r="AI654" s="41"/>
      <c r="AJ654" s="41"/>
      <c r="AK654" s="41"/>
      <c r="AL654" s="41"/>
      <c r="AM654" s="41"/>
      <c r="AN654" s="41"/>
      <c r="AO654" s="41"/>
      <c r="AP654" s="41"/>
    </row>
    <row r="655" spans="1:42" s="40" customFormat="1" ht="21.75" customHeight="1">
      <c r="A655" s="112">
        <v>27</v>
      </c>
      <c r="B655" s="3" t="s">
        <v>80</v>
      </c>
      <c r="C655" s="8" t="s">
        <v>1107</v>
      </c>
      <c r="D655" s="8" t="s">
        <v>31</v>
      </c>
      <c r="E655" s="3" t="s">
        <v>46</v>
      </c>
      <c r="F655" s="1" t="s">
        <v>159</v>
      </c>
      <c r="G655" s="2">
        <v>1</v>
      </c>
      <c r="H655" s="2" t="s">
        <v>446</v>
      </c>
      <c r="I655" s="2">
        <v>1</v>
      </c>
      <c r="J655" s="2"/>
      <c r="K655" s="31">
        <v>6</v>
      </c>
      <c r="L655" s="31">
        <v>1000</v>
      </c>
      <c r="M655" s="31">
        <f t="shared" si="87"/>
        <v>300</v>
      </c>
      <c r="N655" s="31">
        <f t="shared" si="88"/>
        <v>315</v>
      </c>
      <c r="O655" s="31">
        <f t="shared" si="89"/>
        <v>14490</v>
      </c>
      <c r="P655" s="31">
        <v>1</v>
      </c>
      <c r="Q655" s="31">
        <v>1</v>
      </c>
      <c r="R655" s="31">
        <f t="shared" si="90"/>
        <v>506000</v>
      </c>
      <c r="T655" s="41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F655" s="41"/>
      <c r="AG655" s="41"/>
      <c r="AH655" s="41"/>
      <c r="AI655" s="41"/>
      <c r="AJ655" s="41"/>
      <c r="AK655" s="41"/>
      <c r="AL655" s="41"/>
      <c r="AM655" s="41"/>
      <c r="AN655" s="41"/>
      <c r="AO655" s="41"/>
      <c r="AP655" s="41"/>
    </row>
    <row r="656" spans="1:42" s="40" customFormat="1" ht="21.75" customHeight="1">
      <c r="A656" s="112">
        <v>28</v>
      </c>
      <c r="B656" s="3" t="s">
        <v>80</v>
      </c>
      <c r="C656" s="8" t="s">
        <v>1108</v>
      </c>
      <c r="D656" s="8" t="s">
        <v>31</v>
      </c>
      <c r="E656" s="3" t="s">
        <v>46</v>
      </c>
      <c r="F656" s="1" t="s">
        <v>159</v>
      </c>
      <c r="G656" s="2">
        <v>2</v>
      </c>
      <c r="H656" s="2" t="s">
        <v>395</v>
      </c>
      <c r="I656" s="2">
        <v>2</v>
      </c>
      <c r="J656" s="2"/>
      <c r="K656" s="31">
        <v>6</v>
      </c>
      <c r="L656" s="31">
        <v>1500</v>
      </c>
      <c r="M656" s="31">
        <f t="shared" si="87"/>
        <v>450</v>
      </c>
      <c r="N656" s="31">
        <f t="shared" si="88"/>
        <v>472.5</v>
      </c>
      <c r="O656" s="31">
        <f t="shared" si="89"/>
        <v>21735</v>
      </c>
      <c r="P656" s="31">
        <v>1</v>
      </c>
      <c r="Q656" s="31">
        <v>1</v>
      </c>
      <c r="R656" s="31">
        <f t="shared" si="90"/>
        <v>506000</v>
      </c>
      <c r="T656" s="41"/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  <c r="AF656" s="41"/>
      <c r="AG656" s="41"/>
      <c r="AH656" s="41"/>
      <c r="AI656" s="41"/>
      <c r="AJ656" s="41"/>
      <c r="AK656" s="41"/>
      <c r="AL656" s="41"/>
      <c r="AM656" s="41"/>
      <c r="AN656" s="41"/>
      <c r="AO656" s="41"/>
      <c r="AP656" s="41"/>
    </row>
    <row r="657" spans="1:42" s="40" customFormat="1" ht="21.75" customHeight="1">
      <c r="A657" s="112">
        <v>29</v>
      </c>
      <c r="B657" s="3" t="s">
        <v>80</v>
      </c>
      <c r="C657" s="8" t="s">
        <v>1109</v>
      </c>
      <c r="D657" s="8" t="s">
        <v>31</v>
      </c>
      <c r="E657" s="3" t="s">
        <v>46</v>
      </c>
      <c r="F657" s="1" t="s">
        <v>159</v>
      </c>
      <c r="G657" s="2">
        <v>1</v>
      </c>
      <c r="H657" s="2" t="s">
        <v>446</v>
      </c>
      <c r="I657" s="2">
        <v>1</v>
      </c>
      <c r="J657" s="2"/>
      <c r="K657" s="31">
        <v>6</v>
      </c>
      <c r="L657" s="31">
        <v>1000</v>
      </c>
      <c r="M657" s="31">
        <f t="shared" si="87"/>
        <v>300</v>
      </c>
      <c r="N657" s="31">
        <f t="shared" si="88"/>
        <v>315</v>
      </c>
      <c r="O657" s="31">
        <f t="shared" si="89"/>
        <v>14490</v>
      </c>
      <c r="P657" s="31">
        <v>1</v>
      </c>
      <c r="Q657" s="31">
        <v>1</v>
      </c>
      <c r="R657" s="31">
        <f t="shared" si="90"/>
        <v>506000</v>
      </c>
      <c r="T657" s="41"/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F657" s="41"/>
      <c r="AG657" s="41"/>
      <c r="AH657" s="41"/>
      <c r="AI657" s="41"/>
      <c r="AJ657" s="41"/>
      <c r="AK657" s="41"/>
      <c r="AL657" s="41"/>
      <c r="AM657" s="41"/>
      <c r="AN657" s="41"/>
      <c r="AO657" s="41"/>
      <c r="AP657" s="41"/>
    </row>
    <row r="658" spans="1:42" s="40" customFormat="1" ht="21.75" customHeight="1">
      <c r="A658" s="112">
        <v>30</v>
      </c>
      <c r="B658" s="3" t="s">
        <v>80</v>
      </c>
      <c r="C658" s="5" t="s">
        <v>1110</v>
      </c>
      <c r="D658" s="8" t="s">
        <v>1111</v>
      </c>
      <c r="E658" s="3" t="s">
        <v>40</v>
      </c>
      <c r="F658" s="3"/>
      <c r="G658" s="2">
        <v>2</v>
      </c>
      <c r="H658" s="2" t="s">
        <v>397</v>
      </c>
      <c r="I658" s="2">
        <v>4</v>
      </c>
      <c r="J658" s="2"/>
      <c r="K658" s="31">
        <v>15</v>
      </c>
      <c r="L658" s="31">
        <v>800</v>
      </c>
      <c r="M658" s="31">
        <f t="shared" si="87"/>
        <v>600</v>
      </c>
      <c r="N658" s="31">
        <f t="shared" si="88"/>
        <v>630</v>
      </c>
      <c r="O658" s="31">
        <f t="shared" si="89"/>
        <v>28980</v>
      </c>
      <c r="P658" s="31">
        <v>1</v>
      </c>
      <c r="Q658" s="31">
        <v>1</v>
      </c>
      <c r="R658" s="31">
        <f t="shared" si="90"/>
        <v>506000</v>
      </c>
      <c r="T658" s="41"/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  <c r="AE658" s="41"/>
      <c r="AF658" s="41"/>
      <c r="AG658" s="41"/>
      <c r="AH658" s="41"/>
      <c r="AI658" s="41"/>
      <c r="AJ658" s="41"/>
      <c r="AK658" s="41"/>
      <c r="AL658" s="41"/>
      <c r="AM658" s="41"/>
      <c r="AN658" s="41"/>
      <c r="AO658" s="41"/>
      <c r="AP658" s="41"/>
    </row>
    <row r="659" spans="1:42" s="40" customFormat="1" ht="21.75" customHeight="1">
      <c r="A659" s="112">
        <v>31</v>
      </c>
      <c r="B659" s="3" t="s">
        <v>80</v>
      </c>
      <c r="C659" s="5" t="s">
        <v>1112</v>
      </c>
      <c r="D659" s="8" t="s">
        <v>1111</v>
      </c>
      <c r="E659" s="3" t="s">
        <v>40</v>
      </c>
      <c r="F659" s="3"/>
      <c r="G659" s="2">
        <v>4</v>
      </c>
      <c r="H659" s="2" t="s">
        <v>863</v>
      </c>
      <c r="I659" s="2"/>
      <c r="J659" s="2">
        <v>4</v>
      </c>
      <c r="K659" s="31">
        <v>15</v>
      </c>
      <c r="L659" s="31">
        <v>800</v>
      </c>
      <c r="M659" s="31">
        <f t="shared" si="87"/>
        <v>600</v>
      </c>
      <c r="N659" s="31">
        <f t="shared" si="88"/>
        <v>630</v>
      </c>
      <c r="O659" s="31">
        <f t="shared" si="89"/>
        <v>28980</v>
      </c>
      <c r="P659" s="31">
        <v>1</v>
      </c>
      <c r="Q659" s="31">
        <v>1</v>
      </c>
      <c r="R659" s="31">
        <f t="shared" si="90"/>
        <v>506000</v>
      </c>
      <c r="T659" s="41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F659" s="41"/>
      <c r="AG659" s="41"/>
      <c r="AH659" s="41"/>
      <c r="AI659" s="41"/>
      <c r="AJ659" s="41"/>
      <c r="AK659" s="41"/>
      <c r="AL659" s="41"/>
      <c r="AM659" s="41"/>
      <c r="AN659" s="41"/>
      <c r="AO659" s="41"/>
      <c r="AP659" s="41"/>
    </row>
    <row r="660" spans="1:42" s="40" customFormat="1" ht="21.75" customHeight="1">
      <c r="A660" s="112">
        <v>32</v>
      </c>
      <c r="B660" s="3" t="s">
        <v>80</v>
      </c>
      <c r="C660" s="5" t="s">
        <v>1113</v>
      </c>
      <c r="D660" s="8" t="s">
        <v>1114</v>
      </c>
      <c r="E660" s="3" t="s">
        <v>77</v>
      </c>
      <c r="F660" s="3"/>
      <c r="G660" s="2">
        <v>2</v>
      </c>
      <c r="H660" s="2" t="s">
        <v>863</v>
      </c>
      <c r="I660" s="2"/>
      <c r="J660" s="2">
        <v>4</v>
      </c>
      <c r="K660" s="31">
        <v>11</v>
      </c>
      <c r="L660" s="31">
        <v>900</v>
      </c>
      <c r="M660" s="31">
        <f t="shared" si="87"/>
        <v>495</v>
      </c>
      <c r="N660" s="31">
        <f t="shared" si="88"/>
        <v>519.75</v>
      </c>
      <c r="O660" s="31">
        <f t="shared" si="89"/>
        <v>23908.5</v>
      </c>
      <c r="P660" s="31">
        <v>1</v>
      </c>
      <c r="Q660" s="31">
        <v>1</v>
      </c>
      <c r="R660" s="31">
        <f t="shared" si="90"/>
        <v>506000</v>
      </c>
      <c r="T660" s="41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F660" s="41"/>
      <c r="AG660" s="41"/>
      <c r="AH660" s="41"/>
      <c r="AI660" s="41"/>
      <c r="AJ660" s="41"/>
      <c r="AK660" s="41"/>
      <c r="AL660" s="41"/>
      <c r="AM660" s="41"/>
      <c r="AN660" s="41"/>
      <c r="AO660" s="41"/>
      <c r="AP660" s="41"/>
    </row>
    <row r="661" spans="1:42" s="40" customFormat="1" ht="21.75" customHeight="1">
      <c r="A661" s="112">
        <v>33</v>
      </c>
      <c r="B661" s="3" t="s">
        <v>80</v>
      </c>
      <c r="C661" s="5" t="s">
        <v>1115</v>
      </c>
      <c r="D661" s="8" t="s">
        <v>1114</v>
      </c>
      <c r="E661" s="3" t="s">
        <v>77</v>
      </c>
      <c r="F661" s="3"/>
      <c r="G661" s="2">
        <v>2</v>
      </c>
      <c r="H661" s="2" t="s">
        <v>863</v>
      </c>
      <c r="I661" s="2"/>
      <c r="J661" s="2">
        <v>4</v>
      </c>
      <c r="K661" s="31">
        <v>11</v>
      </c>
      <c r="L661" s="31">
        <v>900</v>
      </c>
      <c r="M661" s="31">
        <f t="shared" si="87"/>
        <v>495</v>
      </c>
      <c r="N661" s="31">
        <f t="shared" si="88"/>
        <v>519.75</v>
      </c>
      <c r="O661" s="31">
        <f t="shared" si="89"/>
        <v>23908.5</v>
      </c>
      <c r="P661" s="31">
        <v>1</v>
      </c>
      <c r="Q661" s="31">
        <v>1</v>
      </c>
      <c r="R661" s="31">
        <f t="shared" si="90"/>
        <v>506000</v>
      </c>
      <c r="T661" s="41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F661" s="41"/>
      <c r="AG661" s="41"/>
      <c r="AH661" s="41"/>
      <c r="AI661" s="41"/>
      <c r="AJ661" s="41"/>
      <c r="AK661" s="41"/>
      <c r="AL661" s="41"/>
      <c r="AM661" s="41"/>
      <c r="AN661" s="41"/>
      <c r="AO661" s="41"/>
      <c r="AP661" s="41"/>
    </row>
    <row r="662" spans="1:42" s="40" customFormat="1" ht="21.75" customHeight="1">
      <c r="A662" s="112">
        <v>34</v>
      </c>
      <c r="B662" s="3" t="s">
        <v>80</v>
      </c>
      <c r="C662" s="5" t="s">
        <v>1116</v>
      </c>
      <c r="D662" s="8" t="s">
        <v>1117</v>
      </c>
      <c r="E662" s="3" t="s">
        <v>40</v>
      </c>
      <c r="F662" s="3"/>
      <c r="G662" s="2">
        <v>2</v>
      </c>
      <c r="H662" s="2" t="s">
        <v>1118</v>
      </c>
      <c r="I662" s="2"/>
      <c r="J662" s="2">
        <v>6</v>
      </c>
      <c r="K662" s="31">
        <v>12</v>
      </c>
      <c r="L662" s="31">
        <v>700</v>
      </c>
      <c r="M662" s="31">
        <f t="shared" si="87"/>
        <v>420</v>
      </c>
      <c r="N662" s="31">
        <f t="shared" si="88"/>
        <v>441</v>
      </c>
      <c r="O662" s="31">
        <f t="shared" si="89"/>
        <v>20286</v>
      </c>
      <c r="P662" s="31">
        <v>1</v>
      </c>
      <c r="Q662" s="31">
        <v>1</v>
      </c>
      <c r="R662" s="31">
        <f t="shared" si="90"/>
        <v>506000</v>
      </c>
      <c r="T662" s="41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F662" s="41"/>
      <c r="AG662" s="41"/>
      <c r="AH662" s="41"/>
      <c r="AI662" s="41"/>
      <c r="AJ662" s="41"/>
      <c r="AK662" s="41"/>
      <c r="AL662" s="41"/>
      <c r="AM662" s="41"/>
      <c r="AN662" s="41"/>
      <c r="AO662" s="41"/>
      <c r="AP662" s="41"/>
    </row>
    <row r="663" spans="1:42" s="40" customFormat="1" ht="21.75" customHeight="1">
      <c r="A663" s="112">
        <v>35</v>
      </c>
      <c r="B663" s="3" t="s">
        <v>80</v>
      </c>
      <c r="C663" s="5" t="s">
        <v>1119</v>
      </c>
      <c r="D663" s="8" t="s">
        <v>1117</v>
      </c>
      <c r="E663" s="3" t="s">
        <v>40</v>
      </c>
      <c r="F663" s="3"/>
      <c r="G663" s="2">
        <v>2</v>
      </c>
      <c r="H663" s="2" t="s">
        <v>1118</v>
      </c>
      <c r="I663" s="2"/>
      <c r="J663" s="2">
        <v>6</v>
      </c>
      <c r="K663" s="31">
        <v>12</v>
      </c>
      <c r="L663" s="31">
        <v>700</v>
      </c>
      <c r="M663" s="31">
        <f t="shared" si="87"/>
        <v>420</v>
      </c>
      <c r="N663" s="31">
        <f t="shared" si="88"/>
        <v>441</v>
      </c>
      <c r="O663" s="31">
        <f t="shared" si="89"/>
        <v>20286</v>
      </c>
      <c r="P663" s="31">
        <v>1</v>
      </c>
      <c r="Q663" s="31">
        <v>1</v>
      </c>
      <c r="R663" s="31">
        <f t="shared" si="90"/>
        <v>506000</v>
      </c>
      <c r="T663" s="41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F663" s="41"/>
      <c r="AG663" s="41"/>
      <c r="AH663" s="41"/>
      <c r="AI663" s="41"/>
      <c r="AJ663" s="41"/>
      <c r="AK663" s="41"/>
      <c r="AL663" s="41"/>
      <c r="AM663" s="41"/>
      <c r="AN663" s="41"/>
      <c r="AO663" s="41"/>
      <c r="AP663" s="41"/>
    </row>
    <row r="664" spans="1:42" s="40" customFormat="1" ht="21.75" customHeight="1">
      <c r="A664" s="112">
        <v>36</v>
      </c>
      <c r="B664" s="3" t="s">
        <v>80</v>
      </c>
      <c r="C664" s="5" t="s">
        <v>1120</v>
      </c>
      <c r="D664" s="8" t="s">
        <v>1114</v>
      </c>
      <c r="E664" s="3" t="s">
        <v>77</v>
      </c>
      <c r="F664" s="3"/>
      <c r="G664" s="2">
        <v>2</v>
      </c>
      <c r="H664" s="2" t="s">
        <v>863</v>
      </c>
      <c r="I664" s="2"/>
      <c r="J664" s="2">
        <v>4</v>
      </c>
      <c r="K664" s="31">
        <v>10</v>
      </c>
      <c r="L664" s="31">
        <v>1000</v>
      </c>
      <c r="M664" s="31">
        <f t="shared" si="87"/>
        <v>500</v>
      </c>
      <c r="N664" s="31">
        <f t="shared" si="88"/>
        <v>525</v>
      </c>
      <c r="O664" s="31">
        <f t="shared" si="89"/>
        <v>24150</v>
      </c>
      <c r="P664" s="31">
        <v>1</v>
      </c>
      <c r="Q664" s="31">
        <v>1</v>
      </c>
      <c r="R664" s="31">
        <f t="shared" si="90"/>
        <v>506000</v>
      </c>
      <c r="T664" s="41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F664" s="41"/>
      <c r="AG664" s="41"/>
      <c r="AH664" s="41"/>
      <c r="AI664" s="41"/>
      <c r="AJ664" s="41"/>
      <c r="AK664" s="41"/>
      <c r="AL664" s="41"/>
      <c r="AM664" s="41"/>
      <c r="AN664" s="41"/>
      <c r="AO664" s="41"/>
      <c r="AP664" s="41"/>
    </row>
    <row r="665" spans="1:42" s="40" customFormat="1" ht="21.75" customHeight="1">
      <c r="A665" s="112">
        <v>37</v>
      </c>
      <c r="B665" s="3" t="s">
        <v>80</v>
      </c>
      <c r="C665" s="5" t="s">
        <v>1121</v>
      </c>
      <c r="D665" s="8" t="s">
        <v>1114</v>
      </c>
      <c r="E665" s="3" t="s">
        <v>77</v>
      </c>
      <c r="F665" s="3"/>
      <c r="G665" s="2">
        <v>2</v>
      </c>
      <c r="H665" s="2" t="s">
        <v>863</v>
      </c>
      <c r="I665" s="2"/>
      <c r="J665" s="2">
        <v>4</v>
      </c>
      <c r="K665" s="31">
        <v>10</v>
      </c>
      <c r="L665" s="31">
        <v>1000</v>
      </c>
      <c r="M665" s="31">
        <f t="shared" si="87"/>
        <v>500</v>
      </c>
      <c r="N665" s="31">
        <f t="shared" si="88"/>
        <v>525</v>
      </c>
      <c r="O665" s="31">
        <f t="shared" si="89"/>
        <v>24150</v>
      </c>
      <c r="P665" s="31">
        <v>1</v>
      </c>
      <c r="Q665" s="31">
        <v>1</v>
      </c>
      <c r="R665" s="31">
        <f t="shared" si="90"/>
        <v>506000</v>
      </c>
      <c r="T665" s="41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F665" s="41"/>
      <c r="AG665" s="41"/>
      <c r="AH665" s="41"/>
      <c r="AI665" s="41"/>
      <c r="AJ665" s="41"/>
      <c r="AK665" s="41"/>
      <c r="AL665" s="41"/>
      <c r="AM665" s="41"/>
      <c r="AN665" s="41"/>
      <c r="AO665" s="41"/>
      <c r="AP665" s="41"/>
    </row>
    <row r="666" spans="1:42" s="40" customFormat="1" ht="21.75" customHeight="1">
      <c r="A666" s="112">
        <v>38</v>
      </c>
      <c r="B666" s="3" t="s">
        <v>80</v>
      </c>
      <c r="C666" s="5" t="s">
        <v>1122</v>
      </c>
      <c r="D666" s="8" t="s">
        <v>1114</v>
      </c>
      <c r="E666" s="3" t="s">
        <v>77</v>
      </c>
      <c r="F666" s="3"/>
      <c r="G666" s="2">
        <v>2</v>
      </c>
      <c r="H666" s="2" t="s">
        <v>863</v>
      </c>
      <c r="I666" s="2"/>
      <c r="J666" s="2">
        <v>4</v>
      </c>
      <c r="K666" s="31">
        <v>10</v>
      </c>
      <c r="L666" s="31">
        <v>1000</v>
      </c>
      <c r="M666" s="31">
        <f t="shared" si="87"/>
        <v>500</v>
      </c>
      <c r="N666" s="31">
        <f t="shared" si="88"/>
        <v>525</v>
      </c>
      <c r="O666" s="31">
        <f t="shared" si="89"/>
        <v>24150</v>
      </c>
      <c r="P666" s="31">
        <v>1</v>
      </c>
      <c r="Q666" s="31">
        <v>1</v>
      </c>
      <c r="R666" s="31">
        <f t="shared" si="90"/>
        <v>506000</v>
      </c>
      <c r="T666" s="41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F666" s="41"/>
      <c r="AG666" s="41"/>
      <c r="AH666" s="41"/>
      <c r="AI666" s="41"/>
      <c r="AJ666" s="41"/>
      <c r="AK666" s="41"/>
      <c r="AL666" s="41"/>
      <c r="AM666" s="41"/>
      <c r="AN666" s="41"/>
      <c r="AO666" s="41"/>
      <c r="AP666" s="41"/>
    </row>
    <row r="667" spans="1:42" s="40" customFormat="1" ht="21.75" customHeight="1">
      <c r="A667" s="112">
        <v>39</v>
      </c>
      <c r="B667" s="3" t="s">
        <v>80</v>
      </c>
      <c r="C667" s="5" t="s">
        <v>1123</v>
      </c>
      <c r="D667" s="8" t="s">
        <v>1114</v>
      </c>
      <c r="E667" s="3" t="s">
        <v>77</v>
      </c>
      <c r="F667" s="3"/>
      <c r="G667" s="2">
        <v>2</v>
      </c>
      <c r="H667" s="2" t="s">
        <v>863</v>
      </c>
      <c r="I667" s="2"/>
      <c r="J667" s="2">
        <v>4</v>
      </c>
      <c r="K667" s="31">
        <v>15</v>
      </c>
      <c r="L667" s="31">
        <v>1200</v>
      </c>
      <c r="M667" s="31">
        <f t="shared" si="87"/>
        <v>900</v>
      </c>
      <c r="N667" s="31">
        <f t="shared" si="88"/>
        <v>945</v>
      </c>
      <c r="O667" s="31">
        <f t="shared" si="89"/>
        <v>43470</v>
      </c>
      <c r="P667" s="31">
        <v>1</v>
      </c>
      <c r="Q667" s="31">
        <v>1</v>
      </c>
      <c r="R667" s="31">
        <f t="shared" si="90"/>
        <v>506000</v>
      </c>
      <c r="T667" s="41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F667" s="41"/>
      <c r="AG667" s="41"/>
      <c r="AH667" s="41"/>
      <c r="AI667" s="41"/>
      <c r="AJ667" s="41"/>
      <c r="AK667" s="41"/>
      <c r="AL667" s="41"/>
      <c r="AM667" s="41"/>
      <c r="AN667" s="41"/>
      <c r="AO667" s="41"/>
      <c r="AP667" s="41"/>
    </row>
    <row r="668" spans="1:42" s="40" customFormat="1" ht="21.75" customHeight="1">
      <c r="A668" s="112">
        <v>40</v>
      </c>
      <c r="B668" s="3" t="s">
        <v>80</v>
      </c>
      <c r="C668" s="5" t="s">
        <v>1124</v>
      </c>
      <c r="D668" s="8" t="s">
        <v>1114</v>
      </c>
      <c r="E668" s="3" t="s">
        <v>77</v>
      </c>
      <c r="F668" s="3"/>
      <c r="G668" s="2">
        <v>2</v>
      </c>
      <c r="H668" s="2" t="s">
        <v>863</v>
      </c>
      <c r="I668" s="2"/>
      <c r="J668" s="2">
        <v>4</v>
      </c>
      <c r="K668" s="31">
        <v>15</v>
      </c>
      <c r="L668" s="31">
        <v>1200</v>
      </c>
      <c r="M668" s="31">
        <f t="shared" si="87"/>
        <v>900</v>
      </c>
      <c r="N668" s="31">
        <f t="shared" si="88"/>
        <v>945</v>
      </c>
      <c r="O668" s="31">
        <f t="shared" si="89"/>
        <v>43470</v>
      </c>
      <c r="P668" s="31">
        <v>1</v>
      </c>
      <c r="Q668" s="31">
        <v>1</v>
      </c>
      <c r="R668" s="31">
        <f t="shared" si="90"/>
        <v>506000</v>
      </c>
      <c r="T668" s="41"/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F668" s="41"/>
      <c r="AG668" s="41"/>
      <c r="AH668" s="41"/>
      <c r="AI668" s="41"/>
      <c r="AJ668" s="41"/>
      <c r="AK668" s="41"/>
      <c r="AL668" s="41"/>
      <c r="AM668" s="41"/>
      <c r="AN668" s="41"/>
      <c r="AO668" s="41"/>
      <c r="AP668" s="41"/>
    </row>
    <row r="669" spans="1:42" s="40" customFormat="1" ht="21.75" customHeight="1">
      <c r="A669" s="112">
        <v>41</v>
      </c>
      <c r="B669" s="3" t="s">
        <v>80</v>
      </c>
      <c r="C669" s="5" t="s">
        <v>1125</v>
      </c>
      <c r="D669" s="8" t="s">
        <v>1114</v>
      </c>
      <c r="E669" s="3" t="s">
        <v>77</v>
      </c>
      <c r="F669" s="3"/>
      <c r="G669" s="2">
        <v>2</v>
      </c>
      <c r="H669" s="2" t="s">
        <v>863</v>
      </c>
      <c r="I669" s="2"/>
      <c r="J669" s="2">
        <v>4</v>
      </c>
      <c r="K669" s="31">
        <v>15</v>
      </c>
      <c r="L669" s="31">
        <v>1200</v>
      </c>
      <c r="M669" s="31">
        <f t="shared" si="87"/>
        <v>900</v>
      </c>
      <c r="N669" s="31">
        <f t="shared" si="88"/>
        <v>945</v>
      </c>
      <c r="O669" s="31">
        <f t="shared" si="89"/>
        <v>43470</v>
      </c>
      <c r="P669" s="31">
        <v>1</v>
      </c>
      <c r="Q669" s="31">
        <v>1</v>
      </c>
      <c r="R669" s="31">
        <f t="shared" si="90"/>
        <v>506000</v>
      </c>
      <c r="T669" s="41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F669" s="41"/>
      <c r="AG669" s="41"/>
      <c r="AH669" s="41"/>
      <c r="AI669" s="41"/>
      <c r="AJ669" s="41"/>
      <c r="AK669" s="41"/>
      <c r="AL669" s="41"/>
      <c r="AM669" s="41"/>
      <c r="AN669" s="41"/>
      <c r="AO669" s="41"/>
      <c r="AP669" s="41"/>
    </row>
    <row r="670" spans="1:42" s="40" customFormat="1" ht="21.75" customHeight="1">
      <c r="A670" s="112">
        <v>42</v>
      </c>
      <c r="B670" s="3" t="s">
        <v>80</v>
      </c>
      <c r="C670" s="5" t="s">
        <v>1126</v>
      </c>
      <c r="D670" s="8" t="s">
        <v>1114</v>
      </c>
      <c r="E670" s="3" t="s">
        <v>77</v>
      </c>
      <c r="F670" s="3"/>
      <c r="G670" s="2">
        <v>2</v>
      </c>
      <c r="H670" s="2" t="s">
        <v>863</v>
      </c>
      <c r="I670" s="2"/>
      <c r="J670" s="2">
        <v>4</v>
      </c>
      <c r="K670" s="31">
        <v>9</v>
      </c>
      <c r="L670" s="31">
        <v>1000</v>
      </c>
      <c r="M670" s="31">
        <f t="shared" si="87"/>
        <v>450</v>
      </c>
      <c r="N670" s="31">
        <f t="shared" si="88"/>
        <v>472.5</v>
      </c>
      <c r="O670" s="31">
        <f t="shared" si="89"/>
        <v>21735</v>
      </c>
      <c r="P670" s="31">
        <v>1</v>
      </c>
      <c r="Q670" s="31">
        <v>1</v>
      </c>
      <c r="R670" s="31">
        <f t="shared" si="90"/>
        <v>506000</v>
      </c>
      <c r="T670" s="41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F670" s="41"/>
      <c r="AG670" s="41"/>
      <c r="AH670" s="41"/>
      <c r="AI670" s="41"/>
      <c r="AJ670" s="41"/>
      <c r="AK670" s="41"/>
      <c r="AL670" s="41"/>
      <c r="AM670" s="41"/>
      <c r="AN670" s="41"/>
      <c r="AO670" s="41"/>
      <c r="AP670" s="41"/>
    </row>
    <row r="671" spans="1:42" s="40" customFormat="1" ht="21.75" customHeight="1">
      <c r="A671" s="112">
        <v>43</v>
      </c>
      <c r="B671" s="3" t="s">
        <v>80</v>
      </c>
      <c r="C671" s="5" t="s">
        <v>1127</v>
      </c>
      <c r="D671" s="8" t="s">
        <v>1114</v>
      </c>
      <c r="E671" s="3" t="s">
        <v>77</v>
      </c>
      <c r="F671" s="3"/>
      <c r="G671" s="2">
        <v>2</v>
      </c>
      <c r="H671" s="2" t="s">
        <v>863</v>
      </c>
      <c r="I671" s="2"/>
      <c r="J671" s="2">
        <v>4</v>
      </c>
      <c r="K671" s="31">
        <v>15</v>
      </c>
      <c r="L671" s="31">
        <v>1200</v>
      </c>
      <c r="M671" s="31">
        <f t="shared" si="87"/>
        <v>900</v>
      </c>
      <c r="N671" s="31">
        <f t="shared" si="88"/>
        <v>945</v>
      </c>
      <c r="O671" s="31">
        <f t="shared" si="89"/>
        <v>43470</v>
      </c>
      <c r="P671" s="31">
        <v>1</v>
      </c>
      <c r="Q671" s="31">
        <v>1</v>
      </c>
      <c r="R671" s="31">
        <f t="shared" si="90"/>
        <v>506000</v>
      </c>
      <c r="T671" s="41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F671" s="41"/>
      <c r="AG671" s="41"/>
      <c r="AH671" s="41"/>
      <c r="AI671" s="41"/>
      <c r="AJ671" s="41"/>
      <c r="AK671" s="41"/>
      <c r="AL671" s="41"/>
      <c r="AM671" s="41"/>
      <c r="AN671" s="41"/>
      <c r="AO671" s="41"/>
      <c r="AP671" s="41"/>
    </row>
    <row r="672" spans="1:42" s="17" customFormat="1" ht="21.75" customHeight="1">
      <c r="A672" s="112">
        <v>44</v>
      </c>
      <c r="B672" s="3" t="s">
        <v>80</v>
      </c>
      <c r="C672" s="5" t="s">
        <v>1128</v>
      </c>
      <c r="D672" s="8" t="s">
        <v>1114</v>
      </c>
      <c r="E672" s="3" t="s">
        <v>77</v>
      </c>
      <c r="F672" s="3"/>
      <c r="G672" s="2">
        <v>2</v>
      </c>
      <c r="H672" s="2" t="s">
        <v>863</v>
      </c>
      <c r="I672" s="2"/>
      <c r="J672" s="2">
        <v>4</v>
      </c>
      <c r="K672" s="31">
        <v>19</v>
      </c>
      <c r="L672" s="31">
        <v>1500</v>
      </c>
      <c r="M672" s="31">
        <f t="shared" si="87"/>
        <v>1425</v>
      </c>
      <c r="N672" s="31">
        <f t="shared" si="88"/>
        <v>1496.25</v>
      </c>
      <c r="O672" s="31">
        <f t="shared" si="89"/>
        <v>68827.5</v>
      </c>
      <c r="P672" s="31">
        <v>1</v>
      </c>
      <c r="Q672" s="31">
        <v>1</v>
      </c>
      <c r="R672" s="31">
        <f t="shared" si="90"/>
        <v>506000</v>
      </c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</row>
    <row r="673" spans="1:42" s="17" customFormat="1" ht="21.75" customHeight="1">
      <c r="A673" s="112">
        <v>45</v>
      </c>
      <c r="B673" s="3" t="s">
        <v>80</v>
      </c>
      <c r="C673" s="5" t="s">
        <v>1129</v>
      </c>
      <c r="D673" s="8" t="s">
        <v>1114</v>
      </c>
      <c r="E673" s="3" t="s">
        <v>77</v>
      </c>
      <c r="F673" s="3"/>
      <c r="G673" s="2">
        <v>2</v>
      </c>
      <c r="H673" s="2" t="s">
        <v>863</v>
      </c>
      <c r="I673" s="2"/>
      <c r="J673" s="2">
        <v>4</v>
      </c>
      <c r="K673" s="31">
        <v>15</v>
      </c>
      <c r="L673" s="31">
        <v>1200</v>
      </c>
      <c r="M673" s="31">
        <f t="shared" si="87"/>
        <v>900</v>
      </c>
      <c r="N673" s="31">
        <f t="shared" si="88"/>
        <v>945</v>
      </c>
      <c r="O673" s="31">
        <f t="shared" si="89"/>
        <v>43470</v>
      </c>
      <c r="P673" s="31">
        <v>1</v>
      </c>
      <c r="Q673" s="31">
        <v>1</v>
      </c>
      <c r="R673" s="31">
        <f t="shared" si="90"/>
        <v>506000</v>
      </c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</row>
    <row r="674" spans="1:42" s="17" customFormat="1" ht="21.75" customHeight="1">
      <c r="A674" s="112">
        <v>46</v>
      </c>
      <c r="B674" s="3" t="s">
        <v>80</v>
      </c>
      <c r="C674" s="5" t="s">
        <v>1130</v>
      </c>
      <c r="D674" s="8" t="s">
        <v>1114</v>
      </c>
      <c r="E674" s="3" t="s">
        <v>77</v>
      </c>
      <c r="F674" s="3"/>
      <c r="G674" s="2">
        <v>2</v>
      </c>
      <c r="H674" s="2" t="s">
        <v>863</v>
      </c>
      <c r="I674" s="2"/>
      <c r="J674" s="2">
        <v>4</v>
      </c>
      <c r="K674" s="31">
        <v>11</v>
      </c>
      <c r="L674" s="31">
        <v>1000</v>
      </c>
      <c r="M674" s="31">
        <f t="shared" si="87"/>
        <v>550</v>
      </c>
      <c r="N674" s="31">
        <f t="shared" si="88"/>
        <v>577.5</v>
      </c>
      <c r="O674" s="31">
        <f t="shared" si="89"/>
        <v>26565</v>
      </c>
      <c r="P674" s="31">
        <v>1</v>
      </c>
      <c r="Q674" s="31">
        <v>1</v>
      </c>
      <c r="R674" s="31">
        <f t="shared" si="90"/>
        <v>506000</v>
      </c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</row>
    <row r="675" spans="1:42" s="17" customFormat="1" ht="21.75" customHeight="1">
      <c r="A675" s="112">
        <v>47</v>
      </c>
      <c r="B675" s="3" t="s">
        <v>80</v>
      </c>
      <c r="C675" s="5" t="s">
        <v>1131</v>
      </c>
      <c r="D675" s="8" t="s">
        <v>1114</v>
      </c>
      <c r="E675" s="3" t="s">
        <v>77</v>
      </c>
      <c r="F675" s="3"/>
      <c r="G675" s="2">
        <v>3</v>
      </c>
      <c r="H675" s="2" t="s">
        <v>1118</v>
      </c>
      <c r="I675" s="2"/>
      <c r="J675" s="2">
        <v>6</v>
      </c>
      <c r="K675" s="31">
        <v>19</v>
      </c>
      <c r="L675" s="31">
        <v>1500</v>
      </c>
      <c r="M675" s="31">
        <f t="shared" si="87"/>
        <v>1425</v>
      </c>
      <c r="N675" s="31">
        <f t="shared" si="88"/>
        <v>1496.25</v>
      </c>
      <c r="O675" s="31">
        <f t="shared" si="89"/>
        <v>68827.5</v>
      </c>
      <c r="P675" s="31">
        <v>1</v>
      </c>
      <c r="Q675" s="31">
        <v>1</v>
      </c>
      <c r="R675" s="31">
        <f t="shared" si="90"/>
        <v>506000</v>
      </c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</row>
    <row r="676" spans="1:42" s="17" customFormat="1" ht="21.75" customHeight="1">
      <c r="A676" s="112">
        <v>48</v>
      </c>
      <c r="B676" s="3" t="s">
        <v>80</v>
      </c>
      <c r="C676" s="5" t="s">
        <v>1132</v>
      </c>
      <c r="D676" s="8" t="s">
        <v>1114</v>
      </c>
      <c r="E676" s="3" t="s">
        <v>77</v>
      </c>
      <c r="F676" s="3"/>
      <c r="G676" s="2">
        <v>3</v>
      </c>
      <c r="H676" s="2" t="s">
        <v>1118</v>
      </c>
      <c r="I676" s="2"/>
      <c r="J676" s="2">
        <v>6</v>
      </c>
      <c r="K676" s="31">
        <v>19</v>
      </c>
      <c r="L676" s="31">
        <v>1500</v>
      </c>
      <c r="M676" s="31">
        <f t="shared" si="87"/>
        <v>1425</v>
      </c>
      <c r="N676" s="31">
        <f t="shared" si="88"/>
        <v>1496.25</v>
      </c>
      <c r="O676" s="31">
        <f t="shared" si="89"/>
        <v>68827.5</v>
      </c>
      <c r="P676" s="31">
        <v>1</v>
      </c>
      <c r="Q676" s="31">
        <v>1</v>
      </c>
      <c r="R676" s="31">
        <f t="shared" si="90"/>
        <v>506000</v>
      </c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</row>
    <row r="677" spans="1:42" s="17" customFormat="1" ht="21.75" customHeight="1">
      <c r="A677" s="112">
        <v>49</v>
      </c>
      <c r="B677" s="3" t="s">
        <v>80</v>
      </c>
      <c r="C677" s="5" t="s">
        <v>1133</v>
      </c>
      <c r="D677" s="8" t="s">
        <v>1114</v>
      </c>
      <c r="E677" s="3" t="s">
        <v>77</v>
      </c>
      <c r="F677" s="3"/>
      <c r="G677" s="2">
        <v>2</v>
      </c>
      <c r="H677" s="2" t="s">
        <v>863</v>
      </c>
      <c r="I677" s="2"/>
      <c r="J677" s="2">
        <v>4</v>
      </c>
      <c r="K677" s="31">
        <v>9</v>
      </c>
      <c r="L677" s="31">
        <v>1000</v>
      </c>
      <c r="M677" s="31">
        <f t="shared" si="87"/>
        <v>450</v>
      </c>
      <c r="N677" s="31">
        <f t="shared" si="88"/>
        <v>472.5</v>
      </c>
      <c r="O677" s="31">
        <f t="shared" si="89"/>
        <v>21735</v>
      </c>
      <c r="P677" s="31">
        <v>1</v>
      </c>
      <c r="Q677" s="31">
        <v>1</v>
      </c>
      <c r="R677" s="31">
        <f t="shared" si="90"/>
        <v>506000</v>
      </c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</row>
    <row r="678" spans="1:42" s="17" customFormat="1" ht="21.75" customHeight="1">
      <c r="A678" s="112">
        <v>50</v>
      </c>
      <c r="B678" s="3" t="s">
        <v>80</v>
      </c>
      <c r="C678" s="5" t="s">
        <v>1134</v>
      </c>
      <c r="D678" s="8" t="s">
        <v>1135</v>
      </c>
      <c r="E678" s="3" t="s">
        <v>37</v>
      </c>
      <c r="F678" s="3"/>
      <c r="G678" s="2">
        <v>2</v>
      </c>
      <c r="H678" s="2" t="s">
        <v>1136</v>
      </c>
      <c r="I678" s="2"/>
      <c r="J678" s="2">
        <v>1</v>
      </c>
      <c r="K678" s="31">
        <v>11</v>
      </c>
      <c r="L678" s="31">
        <v>800</v>
      </c>
      <c r="M678" s="31">
        <f t="shared" si="87"/>
        <v>440</v>
      </c>
      <c r="N678" s="31">
        <f t="shared" si="88"/>
        <v>462</v>
      </c>
      <c r="O678" s="31">
        <f t="shared" si="89"/>
        <v>21252</v>
      </c>
      <c r="P678" s="31">
        <v>1</v>
      </c>
      <c r="Q678" s="31">
        <v>1</v>
      </c>
      <c r="R678" s="31">
        <f t="shared" si="90"/>
        <v>506000</v>
      </c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</row>
    <row r="679" spans="1:42" s="17" customFormat="1" ht="21.75" customHeight="1">
      <c r="A679" s="112">
        <v>51</v>
      </c>
      <c r="B679" s="3" t="s">
        <v>80</v>
      </c>
      <c r="C679" s="5" t="s">
        <v>354</v>
      </c>
      <c r="D679" s="8" t="s">
        <v>2</v>
      </c>
      <c r="E679" s="3" t="s">
        <v>2</v>
      </c>
      <c r="F679" s="3"/>
      <c r="G679" s="2">
        <v>2</v>
      </c>
      <c r="H679" s="2" t="s">
        <v>397</v>
      </c>
      <c r="I679" s="2">
        <v>4</v>
      </c>
      <c r="J679" s="2"/>
      <c r="K679" s="31">
        <v>9</v>
      </c>
      <c r="L679" s="11">
        <v>800</v>
      </c>
      <c r="M679" s="31">
        <f t="shared" si="87"/>
        <v>360</v>
      </c>
      <c r="N679" s="31">
        <f t="shared" si="88"/>
        <v>378</v>
      </c>
      <c r="O679" s="31">
        <f t="shared" si="89"/>
        <v>17388</v>
      </c>
      <c r="P679" s="31">
        <v>1</v>
      </c>
      <c r="Q679" s="31">
        <v>1</v>
      </c>
      <c r="R679" s="31">
        <f t="shared" si="90"/>
        <v>506000</v>
      </c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</row>
    <row r="680" spans="1:42" s="17" customFormat="1" ht="21.75" customHeight="1">
      <c r="A680" s="112">
        <v>52</v>
      </c>
      <c r="B680" s="3" t="s">
        <v>80</v>
      </c>
      <c r="C680" s="5" t="s">
        <v>1137</v>
      </c>
      <c r="D680" s="8" t="s">
        <v>541</v>
      </c>
      <c r="E680" s="3" t="s">
        <v>40</v>
      </c>
      <c r="F680" s="3"/>
      <c r="G680" s="2">
        <v>2</v>
      </c>
      <c r="H680" s="2" t="s">
        <v>397</v>
      </c>
      <c r="I680" s="2">
        <v>4</v>
      </c>
      <c r="J680" s="2"/>
      <c r="K680" s="31">
        <v>17</v>
      </c>
      <c r="L680" s="31">
        <f>4500/3</f>
        <v>1500</v>
      </c>
      <c r="M680" s="31">
        <f t="shared" si="87"/>
        <v>1275</v>
      </c>
      <c r="N680" s="31">
        <f t="shared" si="88"/>
        <v>1338.75</v>
      </c>
      <c r="O680" s="31">
        <f t="shared" si="89"/>
        <v>61582.5</v>
      </c>
      <c r="P680" s="31">
        <v>1</v>
      </c>
      <c r="Q680" s="31">
        <v>1</v>
      </c>
      <c r="R680" s="31">
        <f t="shared" si="90"/>
        <v>506000</v>
      </c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</row>
    <row r="681" spans="1:42" s="17" customFormat="1" ht="21.75" customHeight="1">
      <c r="A681" s="112">
        <v>53</v>
      </c>
      <c r="B681" s="3" t="s">
        <v>80</v>
      </c>
      <c r="C681" s="5" t="s">
        <v>1138</v>
      </c>
      <c r="D681" s="8" t="s">
        <v>541</v>
      </c>
      <c r="E681" s="3" t="s">
        <v>40</v>
      </c>
      <c r="F681" s="3"/>
      <c r="G681" s="2">
        <v>4</v>
      </c>
      <c r="H681" s="2" t="s">
        <v>499</v>
      </c>
      <c r="I681" s="2">
        <v>8</v>
      </c>
      <c r="J681" s="2"/>
      <c r="K681" s="31">
        <v>17</v>
      </c>
      <c r="L681" s="31">
        <f>4500/3</f>
        <v>1500</v>
      </c>
      <c r="M681" s="31">
        <f t="shared" si="87"/>
        <v>1275</v>
      </c>
      <c r="N681" s="31">
        <f t="shared" si="88"/>
        <v>1338.75</v>
      </c>
      <c r="O681" s="31">
        <f t="shared" si="89"/>
        <v>61582.5</v>
      </c>
      <c r="P681" s="31">
        <v>1</v>
      </c>
      <c r="Q681" s="31">
        <v>1</v>
      </c>
      <c r="R681" s="31">
        <f t="shared" si="90"/>
        <v>506000</v>
      </c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</row>
    <row r="682" spans="1:42" s="114" customFormat="1" ht="21.75" customHeight="1">
      <c r="A682" s="112">
        <v>54</v>
      </c>
      <c r="B682" s="7" t="s">
        <v>80</v>
      </c>
      <c r="C682" s="113" t="s">
        <v>1139</v>
      </c>
      <c r="D682" s="77" t="s">
        <v>152</v>
      </c>
      <c r="E682" s="7" t="s">
        <v>153</v>
      </c>
      <c r="F682" s="1" t="s">
        <v>159</v>
      </c>
      <c r="G682" s="2">
        <v>2</v>
      </c>
      <c r="H682" s="2" t="s">
        <v>395</v>
      </c>
      <c r="I682" s="2">
        <v>2</v>
      </c>
      <c r="J682" s="2"/>
      <c r="K682" s="31">
        <v>6</v>
      </c>
      <c r="L682" s="31">
        <v>700</v>
      </c>
      <c r="M682" s="31">
        <f t="shared" si="87"/>
        <v>210</v>
      </c>
      <c r="N682" s="31">
        <f t="shared" si="88"/>
        <v>220.5</v>
      </c>
      <c r="O682" s="31">
        <f t="shared" si="89"/>
        <v>10143</v>
      </c>
      <c r="P682" s="31">
        <v>1</v>
      </c>
      <c r="Q682" s="31">
        <v>1</v>
      </c>
      <c r="R682" s="31">
        <f t="shared" si="90"/>
        <v>506000</v>
      </c>
      <c r="T682" s="115"/>
      <c r="U682" s="115"/>
      <c r="V682" s="115"/>
      <c r="W682" s="115"/>
      <c r="X682" s="115"/>
      <c r="Y682" s="115"/>
      <c r="Z682" s="115"/>
      <c r="AA682" s="115"/>
      <c r="AB682" s="115"/>
      <c r="AC682" s="115"/>
      <c r="AD682" s="115"/>
      <c r="AE682" s="115"/>
      <c r="AF682" s="115"/>
      <c r="AG682" s="115"/>
      <c r="AH682" s="115"/>
      <c r="AI682" s="115"/>
      <c r="AJ682" s="115"/>
      <c r="AK682" s="115"/>
      <c r="AL682" s="115"/>
      <c r="AM682" s="115"/>
      <c r="AN682" s="115"/>
      <c r="AO682" s="115"/>
      <c r="AP682" s="115"/>
    </row>
    <row r="683" spans="1:42" s="114" customFormat="1" ht="21.75" customHeight="1">
      <c r="A683" s="112">
        <v>55</v>
      </c>
      <c r="B683" s="7" t="s">
        <v>80</v>
      </c>
      <c r="C683" s="113" t="s">
        <v>1140</v>
      </c>
      <c r="D683" s="77" t="s">
        <v>152</v>
      </c>
      <c r="E683" s="7" t="s">
        <v>153</v>
      </c>
      <c r="F683" s="1" t="s">
        <v>159</v>
      </c>
      <c r="G683" s="2">
        <v>2</v>
      </c>
      <c r="H683" s="2" t="s">
        <v>395</v>
      </c>
      <c r="I683" s="2">
        <v>2</v>
      </c>
      <c r="J683" s="2"/>
      <c r="K683" s="31">
        <v>6</v>
      </c>
      <c r="L683" s="31">
        <v>700</v>
      </c>
      <c r="M683" s="31">
        <f t="shared" si="87"/>
        <v>210</v>
      </c>
      <c r="N683" s="31">
        <f t="shared" si="88"/>
        <v>220.5</v>
      </c>
      <c r="O683" s="31">
        <f t="shared" si="89"/>
        <v>10143</v>
      </c>
      <c r="P683" s="31">
        <v>1</v>
      </c>
      <c r="Q683" s="31">
        <v>1</v>
      </c>
      <c r="R683" s="31">
        <f t="shared" si="90"/>
        <v>506000</v>
      </c>
      <c r="T683" s="115"/>
      <c r="U683" s="115"/>
      <c r="V683" s="115"/>
      <c r="W683" s="115"/>
      <c r="X683" s="115"/>
      <c r="Y683" s="115"/>
      <c r="Z683" s="115"/>
      <c r="AA683" s="115"/>
      <c r="AB683" s="115"/>
      <c r="AC683" s="115"/>
      <c r="AD683" s="115"/>
      <c r="AE683" s="115"/>
      <c r="AF683" s="115"/>
      <c r="AG683" s="115"/>
      <c r="AH683" s="115"/>
      <c r="AI683" s="115"/>
      <c r="AJ683" s="115"/>
      <c r="AK683" s="115"/>
      <c r="AL683" s="115"/>
      <c r="AM683" s="115"/>
      <c r="AN683" s="115"/>
      <c r="AO683" s="115"/>
      <c r="AP683" s="115"/>
    </row>
    <row r="684" spans="1:42" s="114" customFormat="1" ht="21.75" customHeight="1">
      <c r="A684" s="112">
        <v>56</v>
      </c>
      <c r="B684" s="7" t="s">
        <v>80</v>
      </c>
      <c r="C684" s="113" t="s">
        <v>1141</v>
      </c>
      <c r="D684" s="77" t="s">
        <v>152</v>
      </c>
      <c r="E684" s="7" t="s">
        <v>153</v>
      </c>
      <c r="F684" s="1" t="s">
        <v>159</v>
      </c>
      <c r="G684" s="2">
        <v>2</v>
      </c>
      <c r="H684" s="2" t="s">
        <v>395</v>
      </c>
      <c r="I684" s="2">
        <v>2</v>
      </c>
      <c r="J684" s="2"/>
      <c r="K684" s="31">
        <v>6</v>
      </c>
      <c r="L684" s="31">
        <v>700</v>
      </c>
      <c r="M684" s="31">
        <f t="shared" si="87"/>
        <v>210</v>
      </c>
      <c r="N684" s="31">
        <f t="shared" si="88"/>
        <v>220.5</v>
      </c>
      <c r="O684" s="31">
        <f t="shared" si="89"/>
        <v>10143</v>
      </c>
      <c r="P684" s="31">
        <v>1</v>
      </c>
      <c r="Q684" s="31">
        <v>1</v>
      </c>
      <c r="R684" s="31">
        <f t="shared" si="90"/>
        <v>506000</v>
      </c>
      <c r="T684" s="115"/>
      <c r="U684" s="115"/>
      <c r="V684" s="115"/>
      <c r="W684" s="115"/>
      <c r="X684" s="115"/>
      <c r="Y684" s="115"/>
      <c r="Z684" s="115"/>
      <c r="AA684" s="115"/>
      <c r="AB684" s="115"/>
      <c r="AC684" s="115"/>
      <c r="AD684" s="115"/>
      <c r="AE684" s="115"/>
      <c r="AF684" s="115"/>
      <c r="AG684" s="115"/>
      <c r="AH684" s="115"/>
      <c r="AI684" s="115"/>
      <c r="AJ684" s="115"/>
      <c r="AK684" s="115"/>
      <c r="AL684" s="115"/>
      <c r="AM684" s="115"/>
      <c r="AN684" s="115"/>
      <c r="AO684" s="115"/>
      <c r="AP684" s="115"/>
    </row>
    <row r="685" spans="1:42" s="114" customFormat="1" ht="21.75" customHeight="1">
      <c r="A685" s="112">
        <v>57</v>
      </c>
      <c r="B685" s="7" t="s">
        <v>80</v>
      </c>
      <c r="C685" s="113" t="s">
        <v>1142</v>
      </c>
      <c r="D685" s="77" t="s">
        <v>152</v>
      </c>
      <c r="E685" s="7" t="s">
        <v>153</v>
      </c>
      <c r="F685" s="1" t="s">
        <v>159</v>
      </c>
      <c r="G685" s="2">
        <v>2</v>
      </c>
      <c r="H685" s="2" t="s">
        <v>395</v>
      </c>
      <c r="I685" s="2">
        <v>2</v>
      </c>
      <c r="J685" s="2"/>
      <c r="K685" s="31">
        <v>6</v>
      </c>
      <c r="L685" s="31">
        <v>700</v>
      </c>
      <c r="M685" s="31">
        <f t="shared" si="87"/>
        <v>210</v>
      </c>
      <c r="N685" s="31">
        <f t="shared" si="88"/>
        <v>220.5</v>
      </c>
      <c r="O685" s="31">
        <f t="shared" si="89"/>
        <v>10143</v>
      </c>
      <c r="P685" s="31">
        <v>1</v>
      </c>
      <c r="Q685" s="31">
        <v>1</v>
      </c>
      <c r="R685" s="31">
        <f t="shared" si="90"/>
        <v>506000</v>
      </c>
      <c r="T685" s="115"/>
      <c r="U685" s="115"/>
      <c r="V685" s="115"/>
      <c r="W685" s="115"/>
      <c r="X685" s="115"/>
      <c r="Y685" s="115"/>
      <c r="Z685" s="115"/>
      <c r="AA685" s="115"/>
      <c r="AB685" s="115"/>
      <c r="AC685" s="115"/>
      <c r="AD685" s="115"/>
      <c r="AE685" s="115"/>
      <c r="AF685" s="115"/>
      <c r="AG685" s="115"/>
      <c r="AH685" s="115"/>
      <c r="AI685" s="115"/>
      <c r="AJ685" s="115"/>
      <c r="AK685" s="115"/>
      <c r="AL685" s="115"/>
      <c r="AM685" s="115"/>
      <c r="AN685" s="115"/>
      <c r="AO685" s="115"/>
      <c r="AP685" s="115"/>
    </row>
    <row r="686" spans="1:42" s="114" customFormat="1" ht="21.75" customHeight="1">
      <c r="A686" s="112">
        <v>58</v>
      </c>
      <c r="B686" s="7" t="s">
        <v>80</v>
      </c>
      <c r="C686" s="113" t="s">
        <v>154</v>
      </c>
      <c r="D686" s="77" t="s">
        <v>152</v>
      </c>
      <c r="E686" s="7" t="s">
        <v>153</v>
      </c>
      <c r="F686" s="1" t="s">
        <v>159</v>
      </c>
      <c r="G686" s="2">
        <v>3</v>
      </c>
      <c r="H686" s="2" t="s">
        <v>395</v>
      </c>
      <c r="I686" s="2">
        <v>2</v>
      </c>
      <c r="J686" s="2"/>
      <c r="K686" s="31">
        <v>6</v>
      </c>
      <c r="L686" s="31">
        <v>1000</v>
      </c>
      <c r="M686" s="31">
        <f t="shared" si="87"/>
        <v>300</v>
      </c>
      <c r="N686" s="31">
        <f t="shared" si="88"/>
        <v>315</v>
      </c>
      <c r="O686" s="31">
        <f t="shared" si="89"/>
        <v>14490</v>
      </c>
      <c r="P686" s="31">
        <v>1</v>
      </c>
      <c r="Q686" s="31">
        <v>1</v>
      </c>
      <c r="R686" s="31">
        <f t="shared" si="90"/>
        <v>506000</v>
      </c>
      <c r="T686" s="115"/>
      <c r="U686" s="115"/>
      <c r="V686" s="115"/>
      <c r="W686" s="115"/>
      <c r="X686" s="115"/>
      <c r="Y686" s="115"/>
      <c r="Z686" s="115"/>
      <c r="AA686" s="115"/>
      <c r="AB686" s="115"/>
      <c r="AC686" s="115"/>
      <c r="AD686" s="115"/>
      <c r="AE686" s="115"/>
      <c r="AF686" s="115"/>
      <c r="AG686" s="115"/>
      <c r="AH686" s="115"/>
      <c r="AI686" s="115"/>
      <c r="AJ686" s="115"/>
      <c r="AK686" s="115"/>
      <c r="AL686" s="115"/>
      <c r="AM686" s="115"/>
      <c r="AN686" s="115"/>
      <c r="AO686" s="115"/>
      <c r="AP686" s="115"/>
    </row>
    <row r="687" spans="1:42" s="114" customFormat="1" ht="21.75" customHeight="1">
      <c r="A687" s="112">
        <v>59</v>
      </c>
      <c r="B687" s="7" t="s">
        <v>80</v>
      </c>
      <c r="C687" s="113" t="s">
        <v>1143</v>
      </c>
      <c r="D687" s="77" t="s">
        <v>152</v>
      </c>
      <c r="E687" s="7" t="s">
        <v>153</v>
      </c>
      <c r="F687" s="1" t="s">
        <v>159</v>
      </c>
      <c r="G687" s="2">
        <v>2</v>
      </c>
      <c r="H687" s="2" t="s">
        <v>395</v>
      </c>
      <c r="I687" s="2">
        <v>2</v>
      </c>
      <c r="J687" s="2"/>
      <c r="K687" s="31">
        <v>6</v>
      </c>
      <c r="L687" s="31">
        <v>700</v>
      </c>
      <c r="M687" s="31">
        <f t="shared" si="87"/>
        <v>210</v>
      </c>
      <c r="N687" s="31">
        <f t="shared" si="88"/>
        <v>220.5</v>
      </c>
      <c r="O687" s="31">
        <f t="shared" si="89"/>
        <v>10143</v>
      </c>
      <c r="P687" s="31">
        <v>1</v>
      </c>
      <c r="Q687" s="31">
        <v>1</v>
      </c>
      <c r="R687" s="31">
        <f t="shared" si="90"/>
        <v>506000</v>
      </c>
      <c r="T687" s="115"/>
      <c r="U687" s="115"/>
      <c r="V687" s="115"/>
      <c r="W687" s="115"/>
      <c r="X687" s="115"/>
      <c r="Y687" s="115"/>
      <c r="Z687" s="115"/>
      <c r="AA687" s="115"/>
      <c r="AB687" s="115"/>
      <c r="AC687" s="115"/>
      <c r="AD687" s="115"/>
      <c r="AE687" s="115"/>
      <c r="AF687" s="115"/>
      <c r="AG687" s="115"/>
      <c r="AH687" s="115"/>
      <c r="AI687" s="115"/>
      <c r="AJ687" s="115"/>
      <c r="AK687" s="115"/>
      <c r="AL687" s="115"/>
      <c r="AM687" s="115"/>
      <c r="AN687" s="115"/>
      <c r="AO687" s="115"/>
      <c r="AP687" s="115"/>
    </row>
    <row r="688" spans="1:42" s="114" customFormat="1" ht="21.75" customHeight="1">
      <c r="A688" s="112">
        <v>60</v>
      </c>
      <c r="B688" s="7" t="s">
        <v>80</v>
      </c>
      <c r="C688" s="113" t="s">
        <v>155</v>
      </c>
      <c r="D688" s="77" t="s">
        <v>152</v>
      </c>
      <c r="E688" s="7" t="s">
        <v>153</v>
      </c>
      <c r="F688" s="1" t="s">
        <v>159</v>
      </c>
      <c r="G688" s="2">
        <v>3</v>
      </c>
      <c r="H688" s="2" t="s">
        <v>395</v>
      </c>
      <c r="I688" s="2">
        <v>2</v>
      </c>
      <c r="J688" s="2"/>
      <c r="K688" s="31">
        <v>6</v>
      </c>
      <c r="L688" s="31">
        <v>1000</v>
      </c>
      <c r="M688" s="31">
        <f t="shared" si="87"/>
        <v>300</v>
      </c>
      <c r="N688" s="31">
        <f t="shared" si="88"/>
        <v>315</v>
      </c>
      <c r="O688" s="31">
        <f t="shared" si="89"/>
        <v>14490</v>
      </c>
      <c r="P688" s="31">
        <v>1</v>
      </c>
      <c r="Q688" s="31">
        <v>1</v>
      </c>
      <c r="R688" s="31">
        <f t="shared" si="90"/>
        <v>506000</v>
      </c>
      <c r="T688" s="115"/>
      <c r="U688" s="115"/>
      <c r="V688" s="115"/>
      <c r="W688" s="115"/>
      <c r="X688" s="115"/>
      <c r="Y688" s="115"/>
      <c r="Z688" s="115"/>
      <c r="AA688" s="115"/>
      <c r="AB688" s="115"/>
      <c r="AC688" s="115"/>
      <c r="AD688" s="115"/>
      <c r="AE688" s="115"/>
      <c r="AF688" s="115"/>
      <c r="AG688" s="115"/>
      <c r="AH688" s="115"/>
      <c r="AI688" s="115"/>
      <c r="AJ688" s="115"/>
      <c r="AK688" s="115"/>
      <c r="AL688" s="115"/>
      <c r="AM688" s="115"/>
      <c r="AN688" s="115"/>
      <c r="AO688" s="115"/>
      <c r="AP688" s="115"/>
    </row>
    <row r="689" spans="1:42" s="114" customFormat="1" ht="21.75" customHeight="1">
      <c r="A689" s="112">
        <v>61</v>
      </c>
      <c r="B689" s="7" t="s">
        <v>80</v>
      </c>
      <c r="C689" s="113" t="s">
        <v>1144</v>
      </c>
      <c r="D689" s="77" t="s">
        <v>152</v>
      </c>
      <c r="E689" s="7" t="s">
        <v>153</v>
      </c>
      <c r="F689" s="1" t="s">
        <v>159</v>
      </c>
      <c r="G689" s="2">
        <v>2</v>
      </c>
      <c r="H689" s="2" t="s">
        <v>395</v>
      </c>
      <c r="I689" s="2">
        <v>2</v>
      </c>
      <c r="J689" s="2"/>
      <c r="K689" s="31">
        <v>6</v>
      </c>
      <c r="L689" s="31">
        <v>700</v>
      </c>
      <c r="M689" s="31">
        <f t="shared" si="87"/>
        <v>210</v>
      </c>
      <c r="N689" s="31">
        <f t="shared" si="88"/>
        <v>220.5</v>
      </c>
      <c r="O689" s="31">
        <f t="shared" si="89"/>
        <v>10143</v>
      </c>
      <c r="P689" s="31">
        <v>1</v>
      </c>
      <c r="Q689" s="31">
        <v>1</v>
      </c>
      <c r="R689" s="31">
        <f t="shared" si="90"/>
        <v>506000</v>
      </c>
      <c r="T689" s="115"/>
      <c r="U689" s="115"/>
      <c r="V689" s="115"/>
      <c r="W689" s="115"/>
      <c r="X689" s="115"/>
      <c r="Y689" s="115"/>
      <c r="Z689" s="115"/>
      <c r="AA689" s="115"/>
      <c r="AB689" s="115"/>
      <c r="AC689" s="115"/>
      <c r="AD689" s="115"/>
      <c r="AE689" s="115"/>
      <c r="AF689" s="115"/>
      <c r="AG689" s="115"/>
      <c r="AH689" s="115"/>
      <c r="AI689" s="115"/>
      <c r="AJ689" s="115"/>
      <c r="AK689" s="115"/>
      <c r="AL689" s="115"/>
      <c r="AM689" s="115"/>
      <c r="AN689" s="115"/>
      <c r="AO689" s="115"/>
      <c r="AP689" s="115"/>
    </row>
    <row r="690" spans="1:42" s="114" customFormat="1" ht="21.75" customHeight="1">
      <c r="A690" s="112">
        <v>62</v>
      </c>
      <c r="B690" s="7" t="s">
        <v>80</v>
      </c>
      <c r="C690" s="113" t="s">
        <v>156</v>
      </c>
      <c r="D690" s="77" t="s">
        <v>152</v>
      </c>
      <c r="E690" s="7" t="s">
        <v>153</v>
      </c>
      <c r="F690" s="1" t="s">
        <v>159</v>
      </c>
      <c r="G690" s="2">
        <v>3</v>
      </c>
      <c r="H690" s="2" t="s">
        <v>395</v>
      </c>
      <c r="I690" s="2">
        <v>2</v>
      </c>
      <c r="J690" s="2"/>
      <c r="K690" s="31">
        <v>6</v>
      </c>
      <c r="L690" s="31">
        <v>1000</v>
      </c>
      <c r="M690" s="31">
        <f t="shared" si="87"/>
        <v>300</v>
      </c>
      <c r="N690" s="31">
        <f t="shared" si="88"/>
        <v>315</v>
      </c>
      <c r="O690" s="31">
        <f t="shared" si="89"/>
        <v>14490</v>
      </c>
      <c r="P690" s="31">
        <v>1</v>
      </c>
      <c r="Q690" s="31">
        <v>1</v>
      </c>
      <c r="R690" s="31">
        <f t="shared" si="90"/>
        <v>506000</v>
      </c>
      <c r="T690" s="115"/>
      <c r="U690" s="115"/>
      <c r="V690" s="115"/>
      <c r="W690" s="115"/>
      <c r="X690" s="115"/>
      <c r="Y690" s="115"/>
      <c r="Z690" s="115"/>
      <c r="AA690" s="115"/>
      <c r="AB690" s="115"/>
      <c r="AC690" s="115"/>
      <c r="AD690" s="115"/>
      <c r="AE690" s="115"/>
      <c r="AF690" s="115"/>
      <c r="AG690" s="115"/>
      <c r="AH690" s="115"/>
      <c r="AI690" s="115"/>
      <c r="AJ690" s="115"/>
      <c r="AK690" s="115"/>
      <c r="AL690" s="115"/>
      <c r="AM690" s="115"/>
      <c r="AN690" s="115"/>
      <c r="AO690" s="115"/>
      <c r="AP690" s="115"/>
    </row>
    <row r="691" spans="1:42" s="17" customFormat="1" ht="21.75" customHeight="1">
      <c r="A691" s="112">
        <v>63</v>
      </c>
      <c r="B691" s="7" t="s">
        <v>80</v>
      </c>
      <c r="C691" s="113" t="s">
        <v>157</v>
      </c>
      <c r="D691" s="77" t="s">
        <v>152</v>
      </c>
      <c r="E691" s="7" t="s">
        <v>153</v>
      </c>
      <c r="F691" s="1" t="s">
        <v>159</v>
      </c>
      <c r="G691" s="2">
        <v>3</v>
      </c>
      <c r="H691" s="2" t="s">
        <v>395</v>
      </c>
      <c r="I691" s="2">
        <v>2</v>
      </c>
      <c r="J691" s="2"/>
      <c r="K691" s="31">
        <v>6</v>
      </c>
      <c r="L691" s="31">
        <v>1000</v>
      </c>
      <c r="M691" s="31">
        <f t="shared" si="87"/>
        <v>300</v>
      </c>
      <c r="N691" s="31">
        <f t="shared" si="88"/>
        <v>315</v>
      </c>
      <c r="O691" s="31">
        <f t="shared" si="89"/>
        <v>14490</v>
      </c>
      <c r="P691" s="31">
        <v>1</v>
      </c>
      <c r="Q691" s="31">
        <v>1</v>
      </c>
      <c r="R691" s="31">
        <f t="shared" si="90"/>
        <v>506000</v>
      </c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</row>
    <row r="692" spans="1:42" s="17" customFormat="1" ht="22.5" customHeight="1">
      <c r="A692" s="24"/>
      <c r="B692" s="24"/>
      <c r="C692" s="25"/>
      <c r="D692" s="25"/>
      <c r="E692" s="24"/>
      <c r="F692" s="24"/>
      <c r="G692" s="26"/>
      <c r="H692" s="26"/>
      <c r="I692" s="26"/>
      <c r="J692" s="26"/>
      <c r="K692" s="27"/>
      <c r="L692" s="27"/>
      <c r="M692" s="27"/>
      <c r="N692" s="27"/>
      <c r="O692" s="27"/>
      <c r="P692" s="111">
        <f>SUM(P629:P691)</f>
        <v>63</v>
      </c>
      <c r="Q692" s="111">
        <f>SUM(Q629:Q691)</f>
        <v>63</v>
      </c>
      <c r="R692" s="2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</row>
    <row r="693" spans="1:42" s="120" customFormat="1" ht="27.75" customHeight="1">
      <c r="A693" s="26" t="s">
        <v>5</v>
      </c>
      <c r="B693" s="26"/>
      <c r="C693" s="116"/>
      <c r="D693" s="116"/>
      <c r="E693" s="117"/>
      <c r="F693" s="117"/>
      <c r="G693" s="118"/>
      <c r="H693" s="118"/>
      <c r="I693" s="118"/>
      <c r="J693" s="118"/>
      <c r="K693" s="119"/>
      <c r="L693" s="119"/>
      <c r="M693" s="119">
        <f>SUM(M14:M691)</f>
        <v>1616187.857142857</v>
      </c>
      <c r="N693" s="119">
        <f>SUM(N14:N691)</f>
        <v>1463458.2685714285</v>
      </c>
      <c r="O693" s="119">
        <f>SUM(O14:O691)</f>
        <v>67468872.60428572</v>
      </c>
      <c r="P693" s="119">
        <f>P196+P418+P628+P692</f>
        <v>674</v>
      </c>
      <c r="Q693" s="119">
        <f>Q196+Q418+Q628+Q692</f>
        <v>674</v>
      </c>
      <c r="R693" s="119">
        <f>SUM(R14:R691)</f>
        <v>970577000</v>
      </c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</row>
    <row r="694" spans="1:42" s="40" customFormat="1" ht="27.75" customHeight="1">
      <c r="A694" s="122"/>
      <c r="B694" s="122"/>
      <c r="C694" s="123"/>
      <c r="D694" s="123"/>
      <c r="E694" s="124"/>
      <c r="F694" s="124"/>
      <c r="G694" s="125"/>
      <c r="H694" s="125"/>
      <c r="I694" s="125"/>
      <c r="J694" s="125"/>
      <c r="K694" s="126"/>
      <c r="L694" s="126"/>
      <c r="M694" s="126"/>
      <c r="N694" s="126"/>
      <c r="O694" s="126"/>
      <c r="P694" s="126"/>
      <c r="Q694" s="126"/>
      <c r="R694" s="127"/>
      <c r="T694" s="41"/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  <c r="AE694" s="41"/>
      <c r="AF694" s="41"/>
      <c r="AG694" s="41"/>
      <c r="AH694" s="41"/>
      <c r="AI694" s="41"/>
      <c r="AJ694" s="41"/>
      <c r="AK694" s="41"/>
      <c r="AL694" s="41"/>
      <c r="AM694" s="41"/>
      <c r="AN694" s="41"/>
      <c r="AO694" s="41"/>
      <c r="AP694" s="41"/>
    </row>
    <row r="695" spans="1:18" ht="25.5" customHeight="1">
      <c r="A695" s="128"/>
      <c r="B695" s="128"/>
      <c r="C695" s="129"/>
      <c r="D695" s="129"/>
      <c r="E695" s="130"/>
      <c r="F695" s="130"/>
      <c r="G695" s="131"/>
      <c r="H695" s="131"/>
      <c r="I695" s="131"/>
      <c r="J695" s="131"/>
      <c r="K695" s="132"/>
      <c r="L695" s="132"/>
      <c r="M695" s="132"/>
      <c r="N695" s="132"/>
      <c r="O695" s="132"/>
      <c r="P695" s="132"/>
      <c r="Q695" s="132"/>
      <c r="R695" s="133"/>
    </row>
    <row r="696" spans="1:18" ht="27.75">
      <c r="A696" s="242" t="s">
        <v>1145</v>
      </c>
      <c r="B696" s="242"/>
      <c r="C696" s="242"/>
      <c r="D696" s="242"/>
      <c r="E696" s="242"/>
      <c r="F696" s="242"/>
      <c r="G696" s="242"/>
      <c r="H696" s="242"/>
      <c r="I696" s="242"/>
      <c r="J696" s="242"/>
      <c r="K696" s="242"/>
      <c r="L696" s="242"/>
      <c r="M696" s="242"/>
      <c r="N696" s="242"/>
      <c r="O696" s="242"/>
      <c r="P696" s="242"/>
      <c r="Q696" s="242"/>
      <c r="R696" s="242"/>
    </row>
    <row r="697" spans="1:18" ht="14.25" customHeight="1">
      <c r="A697" s="134"/>
      <c r="B697" s="134"/>
      <c r="C697" s="135"/>
      <c r="D697" s="135"/>
      <c r="E697" s="134"/>
      <c r="F697" s="134"/>
      <c r="G697" s="134"/>
      <c r="H697" s="136"/>
      <c r="I697" s="134"/>
      <c r="J697" s="134"/>
      <c r="K697" s="137"/>
      <c r="L697" s="137"/>
      <c r="M697" s="137"/>
      <c r="N697" s="137"/>
      <c r="O697" s="137"/>
      <c r="P697" s="137"/>
      <c r="Q697" s="137"/>
      <c r="R697" s="137"/>
    </row>
    <row r="698" spans="1:42" s="40" customFormat="1" ht="21.75" customHeight="1">
      <c r="A698" s="243" t="s">
        <v>1</v>
      </c>
      <c r="B698" s="245" t="s">
        <v>1146</v>
      </c>
      <c r="C698" s="245" t="s">
        <v>373</v>
      </c>
      <c r="D698" s="245" t="s">
        <v>0</v>
      </c>
      <c r="E698" s="245" t="s">
        <v>1147</v>
      </c>
      <c r="F698" s="245" t="s">
        <v>374</v>
      </c>
      <c r="G698" s="239" t="s">
        <v>375</v>
      </c>
      <c r="H698" s="239" t="s">
        <v>1148</v>
      </c>
      <c r="I698" s="138"/>
      <c r="J698" s="239" t="s">
        <v>378</v>
      </c>
      <c r="K698" s="237" t="s">
        <v>379</v>
      </c>
      <c r="L698" s="237" t="s">
        <v>380</v>
      </c>
      <c r="M698" s="237" t="s">
        <v>3</v>
      </c>
      <c r="N698" s="237" t="s">
        <v>381</v>
      </c>
      <c r="O698" s="237" t="s">
        <v>4</v>
      </c>
      <c r="P698" s="237" t="s">
        <v>382</v>
      </c>
      <c r="Q698" s="237" t="s">
        <v>1149</v>
      </c>
      <c r="R698" s="237" t="s">
        <v>383</v>
      </c>
      <c r="T698" s="41"/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  <c r="AE698" s="41"/>
      <c r="AF698" s="41"/>
      <c r="AG698" s="41"/>
      <c r="AH698" s="41"/>
      <c r="AI698" s="41"/>
      <c r="AJ698" s="41"/>
      <c r="AK698" s="41"/>
      <c r="AL698" s="41"/>
      <c r="AM698" s="41"/>
      <c r="AN698" s="41"/>
      <c r="AO698" s="41"/>
      <c r="AP698" s="41"/>
    </row>
    <row r="699" spans="1:42" s="40" customFormat="1" ht="15.75" customHeight="1" thickBot="1">
      <c r="A699" s="244"/>
      <c r="B699" s="246"/>
      <c r="C699" s="246"/>
      <c r="D699" s="246"/>
      <c r="E699" s="246"/>
      <c r="F699" s="246"/>
      <c r="G699" s="240"/>
      <c r="H699" s="240"/>
      <c r="I699" s="139"/>
      <c r="J699" s="240"/>
      <c r="K699" s="238"/>
      <c r="L699" s="238"/>
      <c r="M699" s="238"/>
      <c r="N699" s="238"/>
      <c r="O699" s="238"/>
      <c r="P699" s="238"/>
      <c r="Q699" s="238"/>
      <c r="R699" s="238"/>
      <c r="T699" s="41"/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  <c r="AE699" s="41"/>
      <c r="AF699" s="41"/>
      <c r="AG699" s="41"/>
      <c r="AH699" s="41"/>
      <c r="AI699" s="41"/>
      <c r="AJ699" s="41"/>
      <c r="AK699" s="41"/>
      <c r="AL699" s="41"/>
      <c r="AM699" s="41"/>
      <c r="AN699" s="41"/>
      <c r="AO699" s="41"/>
      <c r="AP699" s="41"/>
    </row>
    <row r="700" spans="1:42" s="17" customFormat="1" ht="22.5" customHeight="1">
      <c r="A700" s="140" t="s">
        <v>1150</v>
      </c>
      <c r="B700" s="141"/>
      <c r="C700" s="142"/>
      <c r="D700" s="142"/>
      <c r="E700" s="141"/>
      <c r="F700" s="141"/>
      <c r="G700" s="143"/>
      <c r="H700" s="143"/>
      <c r="I700" s="143"/>
      <c r="J700" s="143"/>
      <c r="K700" s="144"/>
      <c r="L700" s="144"/>
      <c r="M700" s="144"/>
      <c r="N700" s="144"/>
      <c r="O700" s="144"/>
      <c r="P700" s="144"/>
      <c r="Q700" s="144"/>
      <c r="R700" s="145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</row>
    <row r="701" spans="1:42" s="17" customFormat="1" ht="24" customHeight="1">
      <c r="A701" s="146">
        <v>1</v>
      </c>
      <c r="B701" s="64" t="s">
        <v>81</v>
      </c>
      <c r="C701" s="76" t="s">
        <v>177</v>
      </c>
      <c r="D701" s="76" t="s">
        <v>218</v>
      </c>
      <c r="E701" s="78" t="s">
        <v>219</v>
      </c>
      <c r="F701" s="64"/>
      <c r="G701" s="147">
        <v>1</v>
      </c>
      <c r="H701" s="148" t="s">
        <v>395</v>
      </c>
      <c r="I701" s="148"/>
      <c r="J701" s="148"/>
      <c r="K701" s="11">
        <v>5</v>
      </c>
      <c r="L701" s="149">
        <v>6000</v>
      </c>
      <c r="M701" s="31">
        <f aca="true" t="shared" si="91" ref="M701:M710">K701*L701/5</f>
        <v>6000</v>
      </c>
      <c r="N701" s="31">
        <f aca="true" t="shared" si="92" ref="N701:N710">M701*0.15*5.5</f>
        <v>4950</v>
      </c>
      <c r="O701" s="31">
        <f aca="true" t="shared" si="93" ref="O701:O710">M701*6.6*5.5+N701*2</f>
        <v>227700</v>
      </c>
      <c r="P701" s="149">
        <v>1</v>
      </c>
      <c r="Q701" s="149">
        <v>1</v>
      </c>
      <c r="R701" s="150">
        <f>68*$R$2</f>
        <v>1564000</v>
      </c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</row>
    <row r="702" spans="1:42" s="17" customFormat="1" ht="24" customHeight="1">
      <c r="A702" s="146">
        <v>2</v>
      </c>
      <c r="B702" s="64" t="s">
        <v>81</v>
      </c>
      <c r="C702" s="76" t="s">
        <v>332</v>
      </c>
      <c r="D702" s="76" t="s">
        <v>333</v>
      </c>
      <c r="E702" s="78" t="s">
        <v>219</v>
      </c>
      <c r="F702" s="64"/>
      <c r="G702" s="147">
        <v>1</v>
      </c>
      <c r="H702" s="148" t="s">
        <v>395</v>
      </c>
      <c r="I702" s="148"/>
      <c r="J702" s="148"/>
      <c r="K702" s="11">
        <v>4</v>
      </c>
      <c r="L702" s="149">
        <v>6000</v>
      </c>
      <c r="M702" s="31">
        <f t="shared" si="91"/>
        <v>4800</v>
      </c>
      <c r="N702" s="31">
        <f t="shared" si="92"/>
        <v>3960</v>
      </c>
      <c r="O702" s="31">
        <f t="shared" si="93"/>
        <v>182160</v>
      </c>
      <c r="P702" s="149">
        <v>1</v>
      </c>
      <c r="Q702" s="149">
        <v>1</v>
      </c>
      <c r="R702" s="150">
        <f aca="true" t="shared" si="94" ref="R702:R713">68*$R$2</f>
        <v>1564000</v>
      </c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</row>
    <row r="703" spans="1:42" s="17" customFormat="1" ht="24" customHeight="1">
      <c r="A703" s="146">
        <v>3</v>
      </c>
      <c r="B703" s="146" t="s">
        <v>81</v>
      </c>
      <c r="C703" s="151" t="s">
        <v>1151</v>
      </c>
      <c r="D703" s="152" t="s">
        <v>1152</v>
      </c>
      <c r="E703" s="33" t="s">
        <v>1153</v>
      </c>
      <c r="F703" s="64"/>
      <c r="G703" s="6">
        <v>1</v>
      </c>
      <c r="H703" s="148" t="s">
        <v>397</v>
      </c>
      <c r="I703" s="148"/>
      <c r="J703" s="148"/>
      <c r="K703" s="11">
        <v>6</v>
      </c>
      <c r="L703" s="31">
        <v>50000</v>
      </c>
      <c r="M703" s="31">
        <f t="shared" si="91"/>
        <v>60000</v>
      </c>
      <c r="N703" s="31">
        <f t="shared" si="92"/>
        <v>49500</v>
      </c>
      <c r="O703" s="31">
        <f t="shared" si="93"/>
        <v>2277000</v>
      </c>
      <c r="P703" s="149">
        <v>1</v>
      </c>
      <c r="Q703" s="149">
        <v>1</v>
      </c>
      <c r="R703" s="150">
        <f t="shared" si="94"/>
        <v>1564000</v>
      </c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</row>
    <row r="704" spans="1:42" s="17" customFormat="1" ht="24" customHeight="1">
      <c r="A704" s="146">
        <v>4</v>
      </c>
      <c r="B704" s="146" t="s">
        <v>81</v>
      </c>
      <c r="C704" s="151" t="s">
        <v>195</v>
      </c>
      <c r="D704" s="152" t="s">
        <v>196</v>
      </c>
      <c r="E704" s="33" t="s">
        <v>197</v>
      </c>
      <c r="F704" s="64"/>
      <c r="G704" s="6">
        <v>1</v>
      </c>
      <c r="H704" s="148" t="s">
        <v>395</v>
      </c>
      <c r="I704" s="148"/>
      <c r="J704" s="148"/>
      <c r="K704" s="11">
        <v>5</v>
      </c>
      <c r="L704" s="31">
        <v>22000</v>
      </c>
      <c r="M704" s="31">
        <f t="shared" si="91"/>
        <v>22000</v>
      </c>
      <c r="N704" s="31">
        <f t="shared" si="92"/>
        <v>18150</v>
      </c>
      <c r="O704" s="31">
        <f t="shared" si="93"/>
        <v>834900</v>
      </c>
      <c r="P704" s="149">
        <v>1</v>
      </c>
      <c r="Q704" s="149">
        <v>1</v>
      </c>
      <c r="R704" s="150">
        <f t="shared" si="94"/>
        <v>1564000</v>
      </c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</row>
    <row r="705" spans="1:42" s="17" customFormat="1" ht="24" customHeight="1">
      <c r="A705" s="146">
        <v>5</v>
      </c>
      <c r="B705" s="146" t="s">
        <v>81</v>
      </c>
      <c r="C705" s="151" t="s">
        <v>212</v>
      </c>
      <c r="D705" s="152" t="s">
        <v>1154</v>
      </c>
      <c r="E705" s="33" t="s">
        <v>213</v>
      </c>
      <c r="F705" s="64" t="s">
        <v>1155</v>
      </c>
      <c r="G705" s="6">
        <v>1</v>
      </c>
      <c r="H705" s="148" t="s">
        <v>395</v>
      </c>
      <c r="I705" s="148"/>
      <c r="J705" s="148"/>
      <c r="K705" s="11">
        <v>5</v>
      </c>
      <c r="L705" s="31">
        <v>3000</v>
      </c>
      <c r="M705" s="31">
        <f t="shared" si="91"/>
        <v>3000</v>
      </c>
      <c r="N705" s="31">
        <f t="shared" si="92"/>
        <v>2475</v>
      </c>
      <c r="O705" s="31">
        <f t="shared" si="93"/>
        <v>113850</v>
      </c>
      <c r="P705" s="149">
        <v>1</v>
      </c>
      <c r="Q705" s="149">
        <v>1</v>
      </c>
      <c r="R705" s="150">
        <f t="shared" si="94"/>
        <v>1564000</v>
      </c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</row>
    <row r="706" spans="1:42" s="17" customFormat="1" ht="24.75" customHeight="1">
      <c r="A706" s="146">
        <v>6</v>
      </c>
      <c r="B706" s="153" t="s">
        <v>81</v>
      </c>
      <c r="C706" s="154" t="s">
        <v>310</v>
      </c>
      <c r="D706" s="155" t="s">
        <v>1156</v>
      </c>
      <c r="E706" s="55" t="s">
        <v>311</v>
      </c>
      <c r="F706" s="67"/>
      <c r="G706" s="62">
        <v>1</v>
      </c>
      <c r="H706" s="156" t="s">
        <v>395</v>
      </c>
      <c r="I706" s="156"/>
      <c r="J706" s="156"/>
      <c r="K706" s="157">
        <v>5</v>
      </c>
      <c r="L706" s="58">
        <v>5000</v>
      </c>
      <c r="M706" s="58">
        <f t="shared" si="91"/>
        <v>5000</v>
      </c>
      <c r="N706" s="58">
        <f t="shared" si="92"/>
        <v>4125</v>
      </c>
      <c r="O706" s="58">
        <f t="shared" si="93"/>
        <v>189750</v>
      </c>
      <c r="P706" s="158">
        <v>1</v>
      </c>
      <c r="Q706" s="158">
        <v>1</v>
      </c>
      <c r="R706" s="150">
        <f t="shared" si="94"/>
        <v>1564000</v>
      </c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</row>
    <row r="707" spans="1:42" s="17" customFormat="1" ht="24.75" customHeight="1">
      <c r="A707" s="146">
        <v>7</v>
      </c>
      <c r="B707" s="146" t="s">
        <v>81</v>
      </c>
      <c r="C707" s="159" t="s">
        <v>320</v>
      </c>
      <c r="D707" s="160" t="s">
        <v>321</v>
      </c>
      <c r="E707" s="161" t="s">
        <v>322</v>
      </c>
      <c r="F707" s="67"/>
      <c r="G707" s="62">
        <v>2</v>
      </c>
      <c r="H707" s="156" t="s">
        <v>395</v>
      </c>
      <c r="I707" s="156"/>
      <c r="J707" s="156"/>
      <c r="K707" s="157">
        <v>3</v>
      </c>
      <c r="L707" s="58">
        <v>5000</v>
      </c>
      <c r="M707" s="58">
        <f t="shared" si="91"/>
        <v>3000</v>
      </c>
      <c r="N707" s="58">
        <f t="shared" si="92"/>
        <v>2475</v>
      </c>
      <c r="O707" s="58">
        <f t="shared" si="93"/>
        <v>113850</v>
      </c>
      <c r="P707" s="158">
        <v>1</v>
      </c>
      <c r="Q707" s="158">
        <v>1</v>
      </c>
      <c r="R707" s="150">
        <f t="shared" si="94"/>
        <v>1564000</v>
      </c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</row>
    <row r="708" spans="1:42" s="163" customFormat="1" ht="24.75" customHeight="1">
      <c r="A708" s="146">
        <v>8</v>
      </c>
      <c r="B708" s="153" t="s">
        <v>81</v>
      </c>
      <c r="C708" s="154" t="s">
        <v>316</v>
      </c>
      <c r="D708" s="155" t="s">
        <v>1157</v>
      </c>
      <c r="E708" s="55" t="s">
        <v>1158</v>
      </c>
      <c r="F708" s="67"/>
      <c r="G708" s="62">
        <v>1</v>
      </c>
      <c r="H708" s="156" t="s">
        <v>395</v>
      </c>
      <c r="I708" s="156"/>
      <c r="J708" s="156"/>
      <c r="K708" s="157">
        <v>5</v>
      </c>
      <c r="L708" s="58">
        <v>8700</v>
      </c>
      <c r="M708" s="58">
        <f t="shared" si="91"/>
        <v>8700</v>
      </c>
      <c r="N708" s="58">
        <f t="shared" si="92"/>
        <v>7177.5</v>
      </c>
      <c r="O708" s="58">
        <f t="shared" si="93"/>
        <v>330165</v>
      </c>
      <c r="P708" s="158">
        <v>1</v>
      </c>
      <c r="Q708" s="158">
        <v>1</v>
      </c>
      <c r="R708" s="150">
        <f t="shared" si="94"/>
        <v>1564000</v>
      </c>
      <c r="S708" s="162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</row>
    <row r="709" spans="1:42" s="95" customFormat="1" ht="24.75" customHeight="1">
      <c r="A709" s="146">
        <v>9</v>
      </c>
      <c r="B709" s="164" t="s">
        <v>81</v>
      </c>
      <c r="C709" s="151" t="s">
        <v>1159</v>
      </c>
      <c r="D709" s="152" t="s">
        <v>1160</v>
      </c>
      <c r="E709" s="33" t="s">
        <v>1161</v>
      </c>
      <c r="F709" s="64"/>
      <c r="G709" s="6">
        <v>1</v>
      </c>
      <c r="H709" s="148" t="s">
        <v>395</v>
      </c>
      <c r="I709" s="148"/>
      <c r="J709" s="148"/>
      <c r="K709" s="11">
        <v>5</v>
      </c>
      <c r="L709" s="31">
        <v>13300</v>
      </c>
      <c r="M709" s="31">
        <f t="shared" si="91"/>
        <v>13300</v>
      </c>
      <c r="N709" s="31">
        <f t="shared" si="92"/>
        <v>10972.5</v>
      </c>
      <c r="O709" s="31">
        <f t="shared" si="93"/>
        <v>504735</v>
      </c>
      <c r="P709" s="149">
        <v>1</v>
      </c>
      <c r="Q709" s="149">
        <v>1</v>
      </c>
      <c r="R709" s="150">
        <f t="shared" si="94"/>
        <v>1564000</v>
      </c>
      <c r="S709" s="165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</row>
    <row r="710" spans="1:18" s="18" customFormat="1" ht="24.75" customHeight="1">
      <c r="A710" s="146">
        <v>10</v>
      </c>
      <c r="B710" s="164" t="s">
        <v>81</v>
      </c>
      <c r="C710" s="151" t="s">
        <v>1162</v>
      </c>
      <c r="D710" s="166" t="s">
        <v>1163</v>
      </c>
      <c r="E710" s="167" t="s">
        <v>1164</v>
      </c>
      <c r="F710" s="168"/>
      <c r="G710" s="169">
        <v>1</v>
      </c>
      <c r="H710" s="170" t="s">
        <v>395</v>
      </c>
      <c r="I710" s="170"/>
      <c r="J710" s="170"/>
      <c r="K710" s="171">
        <v>5</v>
      </c>
      <c r="L710" s="172">
        <v>8000</v>
      </c>
      <c r="M710" s="172">
        <f t="shared" si="91"/>
        <v>8000</v>
      </c>
      <c r="N710" s="172">
        <f t="shared" si="92"/>
        <v>6600</v>
      </c>
      <c r="O710" s="172">
        <f t="shared" si="93"/>
        <v>303600</v>
      </c>
      <c r="P710" s="149">
        <v>1</v>
      </c>
      <c r="Q710" s="149">
        <v>1</v>
      </c>
      <c r="R710" s="150">
        <f t="shared" si="94"/>
        <v>1564000</v>
      </c>
    </row>
    <row r="711" spans="1:18" s="18" customFormat="1" ht="24.75" customHeight="1">
      <c r="A711" s="146">
        <v>11</v>
      </c>
      <c r="B711" s="34" t="s">
        <v>81</v>
      </c>
      <c r="C711" s="9" t="s">
        <v>327</v>
      </c>
      <c r="D711" s="64" t="s">
        <v>328</v>
      </c>
      <c r="E711" s="34" t="s">
        <v>329</v>
      </c>
      <c r="F711" s="34"/>
      <c r="G711" s="173">
        <v>3</v>
      </c>
      <c r="H711" s="6" t="s">
        <v>407</v>
      </c>
      <c r="I711" s="6"/>
      <c r="J711" s="6"/>
      <c r="K711" s="10">
        <v>5</v>
      </c>
      <c r="L711" s="174">
        <v>30000</v>
      </c>
      <c r="M711" s="12">
        <f>K711*L711/5</f>
        <v>30000</v>
      </c>
      <c r="N711" s="12">
        <f>M711*0.15*7</f>
        <v>31500</v>
      </c>
      <c r="O711" s="12">
        <f>M711*7.7*7+N711*2</f>
        <v>1680000</v>
      </c>
      <c r="P711" s="149">
        <v>1</v>
      </c>
      <c r="Q711" s="149">
        <v>1</v>
      </c>
      <c r="R711" s="150">
        <f t="shared" si="94"/>
        <v>1564000</v>
      </c>
    </row>
    <row r="712" spans="1:18" s="18" customFormat="1" ht="24.75" customHeight="1">
      <c r="A712" s="146">
        <v>12</v>
      </c>
      <c r="B712" s="34" t="s">
        <v>81</v>
      </c>
      <c r="C712" s="9" t="s">
        <v>330</v>
      </c>
      <c r="D712" s="64" t="s">
        <v>328</v>
      </c>
      <c r="E712" s="34" t="s">
        <v>329</v>
      </c>
      <c r="F712" s="34"/>
      <c r="G712" s="173">
        <v>2</v>
      </c>
      <c r="H712" s="6" t="s">
        <v>407</v>
      </c>
      <c r="I712" s="6"/>
      <c r="J712" s="6"/>
      <c r="K712" s="10">
        <v>5</v>
      </c>
      <c r="L712" s="174">
        <v>20000</v>
      </c>
      <c r="M712" s="12">
        <f>K712*L712/5</f>
        <v>20000</v>
      </c>
      <c r="N712" s="12">
        <f>M712*0.15*7</f>
        <v>21000</v>
      </c>
      <c r="O712" s="12">
        <f>M712*7.7*7+N712*2</f>
        <v>1120000</v>
      </c>
      <c r="P712" s="149">
        <v>1</v>
      </c>
      <c r="Q712" s="149">
        <v>1</v>
      </c>
      <c r="R712" s="150">
        <f t="shared" si="94"/>
        <v>1564000</v>
      </c>
    </row>
    <row r="713" spans="1:18" s="18" customFormat="1" ht="24.75" customHeight="1">
      <c r="A713" s="146">
        <v>13</v>
      </c>
      <c r="B713" s="34" t="s">
        <v>81</v>
      </c>
      <c r="C713" s="9" t="s">
        <v>331</v>
      </c>
      <c r="D713" s="64" t="s">
        <v>328</v>
      </c>
      <c r="E713" s="34" t="s">
        <v>329</v>
      </c>
      <c r="F713" s="34"/>
      <c r="G713" s="173">
        <v>2</v>
      </c>
      <c r="H713" s="6" t="s">
        <v>407</v>
      </c>
      <c r="I713" s="6"/>
      <c r="J713" s="6"/>
      <c r="K713" s="10">
        <v>5</v>
      </c>
      <c r="L713" s="174">
        <v>20000</v>
      </c>
      <c r="M713" s="12">
        <f>K713*L713/5</f>
        <v>20000</v>
      </c>
      <c r="N713" s="12">
        <f>M713*0.15*7</f>
        <v>21000</v>
      </c>
      <c r="O713" s="12">
        <f>M713*7.7*7+N713*2</f>
        <v>1120000</v>
      </c>
      <c r="P713" s="149">
        <v>1</v>
      </c>
      <c r="Q713" s="149">
        <v>1</v>
      </c>
      <c r="R713" s="150">
        <f t="shared" si="94"/>
        <v>1564000</v>
      </c>
    </row>
    <row r="714" spans="1:42" s="40" customFormat="1" ht="27.75" customHeight="1">
      <c r="A714" s="175" t="s">
        <v>5</v>
      </c>
      <c r="B714" s="176"/>
      <c r="C714" s="177"/>
      <c r="D714" s="177"/>
      <c r="E714" s="178"/>
      <c r="F714" s="178"/>
      <c r="G714" s="179"/>
      <c r="H714" s="179"/>
      <c r="I714" s="179"/>
      <c r="J714" s="179"/>
      <c r="K714" s="180"/>
      <c r="L714" s="180"/>
      <c r="M714" s="180">
        <f aca="true" t="shared" si="95" ref="M714:R714">SUM(M701:M713)</f>
        <v>203800</v>
      </c>
      <c r="N714" s="180">
        <f t="shared" si="95"/>
        <v>183885</v>
      </c>
      <c r="O714" s="180">
        <f t="shared" si="95"/>
        <v>8997710</v>
      </c>
      <c r="P714" s="180">
        <f t="shared" si="95"/>
        <v>13</v>
      </c>
      <c r="Q714" s="180">
        <f t="shared" si="95"/>
        <v>13</v>
      </c>
      <c r="R714" s="180">
        <f t="shared" si="95"/>
        <v>20332000</v>
      </c>
      <c r="T714" s="41"/>
      <c r="U714" s="41"/>
      <c r="V714" s="41"/>
      <c r="W714" s="41"/>
      <c r="X714" s="41"/>
      <c r="Y714" s="41"/>
      <c r="Z714" s="41"/>
      <c r="AA714" s="41"/>
      <c r="AB714" s="41"/>
      <c r="AC714" s="41"/>
      <c r="AD714" s="41"/>
      <c r="AE714" s="41"/>
      <c r="AF714" s="41"/>
      <c r="AG714" s="41"/>
      <c r="AH714" s="41"/>
      <c r="AI714" s="41"/>
      <c r="AJ714" s="41"/>
      <c r="AK714" s="41"/>
      <c r="AL714" s="41"/>
      <c r="AM714" s="41"/>
      <c r="AN714" s="41"/>
      <c r="AO714" s="41"/>
      <c r="AP714" s="41"/>
    </row>
    <row r="715" spans="3:12" ht="15.75">
      <c r="C715" s="181" t="s">
        <v>178</v>
      </c>
      <c r="D715" s="182"/>
      <c r="E715" s="16"/>
      <c r="F715" s="16"/>
      <c r="H715" s="183"/>
      <c r="I715" s="183"/>
      <c r="J715" s="183"/>
      <c r="K715" s="184"/>
      <c r="L715" s="184"/>
    </row>
    <row r="716" spans="3:12" ht="12">
      <c r="C716" s="187" t="s">
        <v>179</v>
      </c>
      <c r="D716" s="182"/>
      <c r="E716" s="16"/>
      <c r="F716" s="16"/>
      <c r="H716" s="183"/>
      <c r="I716" s="183"/>
      <c r="J716" s="183"/>
      <c r="K716" s="184"/>
      <c r="L716" s="184"/>
    </row>
    <row r="717" spans="3:12" ht="12">
      <c r="C717" s="187" t="s">
        <v>180</v>
      </c>
      <c r="D717" s="182"/>
      <c r="E717" s="16"/>
      <c r="F717" s="16"/>
      <c r="H717" s="183"/>
      <c r="I717" s="183"/>
      <c r="J717" s="183"/>
      <c r="K717" s="184"/>
      <c r="L717" s="184"/>
    </row>
    <row r="718" spans="1:18" ht="15">
      <c r="A718" s="45"/>
      <c r="B718" s="45"/>
      <c r="C718" s="187" t="s">
        <v>181</v>
      </c>
      <c r="D718" s="182"/>
      <c r="E718" s="16"/>
      <c r="F718" s="16"/>
      <c r="G718" s="188"/>
      <c r="H718" s="188"/>
      <c r="I718" s="188"/>
      <c r="J718" s="188"/>
      <c r="K718" s="184"/>
      <c r="L718" s="184"/>
      <c r="M718" s="189"/>
      <c r="N718" s="189"/>
      <c r="O718" s="189"/>
      <c r="P718" s="189"/>
      <c r="Q718" s="189"/>
      <c r="R718" s="190"/>
    </row>
    <row r="719" spans="1:18" ht="15">
      <c r="A719" s="45"/>
      <c r="B719" s="45"/>
      <c r="C719" s="187" t="s">
        <v>182</v>
      </c>
      <c r="D719" s="182"/>
      <c r="E719" s="16"/>
      <c r="F719" s="16"/>
      <c r="G719" s="188"/>
      <c r="H719" s="188"/>
      <c r="I719" s="188"/>
      <c r="J719" s="188"/>
      <c r="K719" s="184"/>
      <c r="L719" s="184"/>
      <c r="M719" s="189"/>
      <c r="N719" s="189"/>
      <c r="O719" s="189"/>
      <c r="P719" s="189"/>
      <c r="Q719" s="189"/>
      <c r="R719" s="190"/>
    </row>
    <row r="720" spans="1:18" ht="15">
      <c r="A720" s="45"/>
      <c r="B720" s="45"/>
      <c r="C720" s="187" t="s">
        <v>183</v>
      </c>
      <c r="D720" s="182"/>
      <c r="E720" s="16"/>
      <c r="F720" s="16"/>
      <c r="G720" s="188"/>
      <c r="H720" s="188"/>
      <c r="I720" s="188"/>
      <c r="J720" s="188"/>
      <c r="K720" s="184"/>
      <c r="L720" s="184"/>
      <c r="M720" s="189"/>
      <c r="N720" s="189"/>
      <c r="O720" s="189"/>
      <c r="P720" s="189"/>
      <c r="Q720" s="189"/>
      <c r="R720" s="190"/>
    </row>
    <row r="721" spans="1:18" ht="15">
      <c r="A721" s="45"/>
      <c r="B721" s="45"/>
      <c r="C721" s="187" t="s">
        <v>184</v>
      </c>
      <c r="D721" s="182"/>
      <c r="E721" s="16"/>
      <c r="F721" s="16"/>
      <c r="G721" s="188"/>
      <c r="H721" s="188"/>
      <c r="I721" s="188"/>
      <c r="J721" s="188"/>
      <c r="K721" s="184"/>
      <c r="L721" s="184"/>
      <c r="M721" s="189"/>
      <c r="N721" s="189"/>
      <c r="O721" s="189"/>
      <c r="P721" s="189"/>
      <c r="Q721" s="189"/>
      <c r="R721" s="190"/>
    </row>
    <row r="722" spans="1:18" ht="15">
      <c r="A722" s="45"/>
      <c r="B722" s="45"/>
      <c r="C722" s="187" t="s">
        <v>185</v>
      </c>
      <c r="D722" s="182"/>
      <c r="E722" s="16"/>
      <c r="F722" s="16"/>
      <c r="G722" s="188"/>
      <c r="H722" s="188"/>
      <c r="I722" s="188"/>
      <c r="J722" s="188"/>
      <c r="K722" s="184"/>
      <c r="L722" s="184"/>
      <c r="M722" s="189"/>
      <c r="N722" s="189"/>
      <c r="O722" s="189"/>
      <c r="P722" s="189"/>
      <c r="Q722" s="189"/>
      <c r="R722" s="190"/>
    </row>
    <row r="723" spans="1:18" ht="15">
      <c r="A723" s="45"/>
      <c r="B723" s="45"/>
      <c r="C723" s="191"/>
      <c r="D723" s="191"/>
      <c r="E723" s="45"/>
      <c r="F723" s="45"/>
      <c r="G723" s="188"/>
      <c r="H723" s="188"/>
      <c r="I723" s="188"/>
      <c r="J723" s="188"/>
      <c r="K723" s="189"/>
      <c r="L723" s="189"/>
      <c r="M723" s="189"/>
      <c r="N723" s="189"/>
      <c r="O723" s="189"/>
      <c r="P723" s="189"/>
      <c r="Q723" s="189"/>
      <c r="R723" s="190"/>
    </row>
    <row r="724" spans="1:18" ht="15">
      <c r="A724" s="45"/>
      <c r="B724" s="45"/>
      <c r="C724" s="191"/>
      <c r="D724" s="191"/>
      <c r="E724" s="45"/>
      <c r="F724" s="45"/>
      <c r="G724" s="192"/>
      <c r="H724" s="193"/>
      <c r="I724" s="193"/>
      <c r="J724" s="193"/>
      <c r="K724" s="189"/>
      <c r="L724" s="189"/>
      <c r="M724" s="189"/>
      <c r="N724" s="189"/>
      <c r="O724" s="189"/>
      <c r="P724" s="189"/>
      <c r="Q724" s="189"/>
      <c r="R724" s="190"/>
    </row>
    <row r="725" spans="1:18" ht="15">
      <c r="A725" s="45"/>
      <c r="B725" s="45"/>
      <c r="C725" s="191"/>
      <c r="D725" s="191"/>
      <c r="E725" s="45"/>
      <c r="F725" s="45"/>
      <c r="G725" s="192"/>
      <c r="H725" s="193"/>
      <c r="I725" s="193"/>
      <c r="J725" s="193"/>
      <c r="K725" s="189"/>
      <c r="L725" s="189"/>
      <c r="M725" s="189"/>
      <c r="N725" s="189"/>
      <c r="O725" s="189"/>
      <c r="P725" s="189"/>
      <c r="Q725" s="189"/>
      <c r="R725" s="190"/>
    </row>
    <row r="726" spans="1:18" ht="15">
      <c r="A726" s="45"/>
      <c r="B726" s="45"/>
      <c r="C726" s="191"/>
      <c r="D726" s="191"/>
      <c r="E726" s="45"/>
      <c r="F726" s="45"/>
      <c r="G726" s="192"/>
      <c r="H726" s="193"/>
      <c r="I726" s="193"/>
      <c r="J726" s="193"/>
      <c r="K726" s="189"/>
      <c r="L726" s="189"/>
      <c r="M726" s="189"/>
      <c r="N726" s="189"/>
      <c r="O726" s="189"/>
      <c r="P726" s="189"/>
      <c r="Q726" s="189"/>
      <c r="R726" s="190"/>
    </row>
    <row r="727" spans="1:18" ht="15">
      <c r="A727" s="45"/>
      <c r="B727" s="45"/>
      <c r="C727" s="191"/>
      <c r="D727" s="191"/>
      <c r="E727" s="45"/>
      <c r="F727" s="45"/>
      <c r="G727" s="192"/>
      <c r="H727" s="193"/>
      <c r="I727" s="193"/>
      <c r="J727" s="193"/>
      <c r="K727" s="189"/>
      <c r="L727" s="189"/>
      <c r="M727" s="189"/>
      <c r="N727" s="189"/>
      <c r="O727" s="189"/>
      <c r="P727" s="189"/>
      <c r="Q727" s="189"/>
      <c r="R727" s="190"/>
    </row>
    <row r="728" spans="1:18" ht="15">
      <c r="A728" s="45"/>
      <c r="B728" s="45"/>
      <c r="C728" s="191"/>
      <c r="D728" s="191"/>
      <c r="E728" s="45"/>
      <c r="F728" s="45"/>
      <c r="G728" s="192"/>
      <c r="H728" s="193"/>
      <c r="I728" s="193"/>
      <c r="J728" s="193"/>
      <c r="K728" s="189"/>
      <c r="L728" s="189"/>
      <c r="M728" s="189"/>
      <c r="N728" s="189"/>
      <c r="O728" s="189"/>
      <c r="P728" s="189"/>
      <c r="Q728" s="189"/>
      <c r="R728" s="190"/>
    </row>
    <row r="729" spans="1:18" ht="15">
      <c r="A729" s="45"/>
      <c r="B729" s="45"/>
      <c r="C729" s="191"/>
      <c r="D729" s="191"/>
      <c r="E729" s="45"/>
      <c r="F729" s="45"/>
      <c r="G729" s="192"/>
      <c r="H729" s="193"/>
      <c r="I729" s="193"/>
      <c r="J729" s="193"/>
      <c r="K729" s="189"/>
      <c r="L729" s="189"/>
      <c r="M729" s="189"/>
      <c r="N729" s="189"/>
      <c r="O729" s="189"/>
      <c r="P729" s="189"/>
      <c r="Q729" s="189"/>
      <c r="R729" s="190"/>
    </row>
    <row r="730" spans="1:18" ht="15">
      <c r="A730" s="45"/>
      <c r="B730" s="45"/>
      <c r="C730" s="49"/>
      <c r="D730" s="191"/>
      <c r="E730" s="45"/>
      <c r="F730" s="45"/>
      <c r="G730" s="192"/>
      <c r="H730" s="193"/>
      <c r="I730" s="193"/>
      <c r="J730" s="193"/>
      <c r="K730" s="189"/>
      <c r="L730" s="189"/>
      <c r="M730" s="189"/>
      <c r="N730" s="189"/>
      <c r="O730" s="189"/>
      <c r="P730" s="189"/>
      <c r="Q730" s="189"/>
      <c r="R730" s="190"/>
    </row>
    <row r="731" ht="12">
      <c r="C731" s="49"/>
    </row>
    <row r="732" ht="12">
      <c r="C732" s="49"/>
    </row>
    <row r="733" ht="12">
      <c r="C733" s="49"/>
    </row>
    <row r="734" ht="12">
      <c r="C734" s="49"/>
    </row>
    <row r="735" ht="12">
      <c r="C735" s="49"/>
    </row>
    <row r="736" ht="12">
      <c r="C736" s="49"/>
    </row>
    <row r="737" ht="12">
      <c r="C737" s="49"/>
    </row>
    <row r="738" ht="12">
      <c r="C738" s="49"/>
    </row>
    <row r="739" ht="12">
      <c r="C739" s="49"/>
    </row>
    <row r="740" ht="12">
      <c r="C740" s="49"/>
    </row>
    <row r="741" ht="12">
      <c r="C741" s="49"/>
    </row>
    <row r="742" ht="12">
      <c r="C742" s="49"/>
    </row>
    <row r="743" ht="12">
      <c r="C743" s="49"/>
    </row>
    <row r="744" spans="3:10" ht="12">
      <c r="C744" s="49"/>
      <c r="D744" s="49"/>
      <c r="H744" s="183"/>
      <c r="I744" s="183"/>
      <c r="J744" s="183"/>
    </row>
    <row r="745" spans="3:10" ht="12">
      <c r="C745" s="49"/>
      <c r="D745" s="49"/>
      <c r="H745" s="183"/>
      <c r="I745" s="183"/>
      <c r="J745" s="183"/>
    </row>
    <row r="746" spans="3:10" ht="12">
      <c r="C746" s="49"/>
      <c r="D746" s="49"/>
      <c r="H746" s="183"/>
      <c r="I746" s="183"/>
      <c r="J746" s="183"/>
    </row>
    <row r="747" spans="3:10" ht="12">
      <c r="C747" s="49"/>
      <c r="D747" s="49"/>
      <c r="H747" s="183"/>
      <c r="I747" s="183"/>
      <c r="J747" s="183"/>
    </row>
    <row r="748" spans="3:10" ht="12">
      <c r="C748" s="49"/>
      <c r="D748" s="49"/>
      <c r="H748" s="183"/>
      <c r="I748" s="183"/>
      <c r="J748" s="183"/>
    </row>
    <row r="749" spans="3:10" ht="12">
      <c r="C749" s="49"/>
      <c r="D749" s="49"/>
      <c r="H749" s="183"/>
      <c r="I749" s="183"/>
      <c r="J749" s="183"/>
    </row>
    <row r="750" spans="3:10" ht="12">
      <c r="C750" s="49"/>
      <c r="D750" s="49"/>
      <c r="H750" s="183"/>
      <c r="I750" s="183"/>
      <c r="J750" s="183"/>
    </row>
    <row r="751" spans="3:10" ht="12">
      <c r="C751" s="49"/>
      <c r="D751" s="49"/>
      <c r="H751" s="183"/>
      <c r="I751" s="183"/>
      <c r="J751" s="183"/>
    </row>
    <row r="752" spans="3:10" ht="12">
      <c r="C752" s="49"/>
      <c r="D752" s="49"/>
      <c r="H752" s="183"/>
      <c r="I752" s="183"/>
      <c r="J752" s="183"/>
    </row>
    <row r="753" spans="3:10" ht="12">
      <c r="C753" s="49"/>
      <c r="D753" s="49"/>
      <c r="H753" s="183"/>
      <c r="I753" s="183"/>
      <c r="J753" s="183"/>
    </row>
    <row r="754" spans="3:10" ht="12">
      <c r="C754" s="49"/>
      <c r="D754" s="49"/>
      <c r="H754" s="183"/>
      <c r="I754" s="183"/>
      <c r="J754" s="183"/>
    </row>
    <row r="755" spans="3:10" ht="12">
      <c r="C755" s="49"/>
      <c r="D755" s="49"/>
      <c r="H755" s="183"/>
      <c r="I755" s="183"/>
      <c r="J755" s="183"/>
    </row>
    <row r="756" spans="3:10" ht="12">
      <c r="C756" s="49"/>
      <c r="D756" s="49"/>
      <c r="H756" s="183"/>
      <c r="I756" s="183"/>
      <c r="J756" s="183"/>
    </row>
    <row r="757" spans="3:10" ht="12">
      <c r="C757" s="49"/>
      <c r="D757" s="49"/>
      <c r="H757" s="183"/>
      <c r="I757" s="183"/>
      <c r="J757" s="183"/>
    </row>
    <row r="758" spans="3:10" ht="12">
      <c r="C758" s="49"/>
      <c r="D758" s="49"/>
      <c r="H758" s="183"/>
      <c r="I758" s="183"/>
      <c r="J758" s="183"/>
    </row>
    <row r="759" spans="3:10" ht="12">
      <c r="C759" s="49"/>
      <c r="D759" s="49"/>
      <c r="H759" s="183"/>
      <c r="I759" s="183"/>
      <c r="J759" s="183"/>
    </row>
    <row r="760" spans="3:10" ht="12">
      <c r="C760" s="49"/>
      <c r="D760" s="49"/>
      <c r="H760" s="183"/>
      <c r="I760" s="183"/>
      <c r="J760" s="183"/>
    </row>
    <row r="761" spans="3:10" ht="12">
      <c r="C761" s="49"/>
      <c r="D761" s="49"/>
      <c r="H761" s="183"/>
      <c r="I761" s="183"/>
      <c r="J761" s="183"/>
    </row>
    <row r="762" spans="3:10" ht="12">
      <c r="C762" s="49"/>
      <c r="D762" s="49"/>
      <c r="H762" s="183"/>
      <c r="I762" s="183"/>
      <c r="J762" s="183"/>
    </row>
    <row r="763" spans="3:10" ht="12">
      <c r="C763" s="49"/>
      <c r="D763" s="49"/>
      <c r="H763" s="183"/>
      <c r="I763" s="183"/>
      <c r="J763" s="183"/>
    </row>
    <row r="764" spans="3:10" ht="12">
      <c r="C764" s="49"/>
      <c r="D764" s="49"/>
      <c r="H764" s="183"/>
      <c r="I764" s="183"/>
      <c r="J764" s="183"/>
    </row>
    <row r="765" spans="3:10" ht="12">
      <c r="C765" s="49"/>
      <c r="D765" s="49"/>
      <c r="H765" s="183"/>
      <c r="I765" s="183"/>
      <c r="J765" s="183"/>
    </row>
    <row r="766" spans="3:10" ht="12">
      <c r="C766" s="49"/>
      <c r="D766" s="49"/>
      <c r="H766" s="183"/>
      <c r="I766" s="183"/>
      <c r="J766" s="183"/>
    </row>
    <row r="767" spans="3:10" ht="12">
      <c r="C767" s="49"/>
      <c r="D767" s="49"/>
      <c r="H767" s="183"/>
      <c r="I767" s="183"/>
      <c r="J767" s="183"/>
    </row>
    <row r="768" spans="3:10" ht="12">
      <c r="C768" s="49"/>
      <c r="D768" s="49"/>
      <c r="H768" s="183"/>
      <c r="I768" s="183"/>
      <c r="J768" s="183"/>
    </row>
    <row r="769" spans="3:10" ht="12">
      <c r="C769" s="49"/>
      <c r="D769" s="49"/>
      <c r="H769" s="183"/>
      <c r="I769" s="183"/>
      <c r="J769" s="183"/>
    </row>
    <row r="770" spans="3:10" ht="12">
      <c r="C770" s="49"/>
      <c r="D770" s="49"/>
      <c r="H770" s="183"/>
      <c r="I770" s="183"/>
      <c r="J770" s="183"/>
    </row>
    <row r="771" spans="3:10" ht="12">
      <c r="C771" s="49"/>
      <c r="D771" s="49"/>
      <c r="H771" s="183"/>
      <c r="I771" s="183"/>
      <c r="J771" s="183"/>
    </row>
    <row r="772" spans="3:10" ht="12">
      <c r="C772" s="49"/>
      <c r="D772" s="49"/>
      <c r="H772" s="183"/>
      <c r="I772" s="183"/>
      <c r="J772" s="183"/>
    </row>
    <row r="773" spans="3:10" ht="12">
      <c r="C773" s="49"/>
      <c r="D773" s="49"/>
      <c r="H773" s="183"/>
      <c r="I773" s="183"/>
      <c r="J773" s="183"/>
    </row>
    <row r="774" spans="3:10" ht="12">
      <c r="C774" s="49"/>
      <c r="D774" s="49"/>
      <c r="H774" s="183"/>
      <c r="I774" s="183"/>
      <c r="J774" s="183"/>
    </row>
    <row r="775" spans="3:10" ht="12">
      <c r="C775" s="49"/>
      <c r="D775" s="49"/>
      <c r="H775" s="183"/>
      <c r="I775" s="183"/>
      <c r="J775" s="183"/>
    </row>
    <row r="776" spans="3:10" ht="12">
      <c r="C776" s="49"/>
      <c r="D776" s="49"/>
      <c r="H776" s="183"/>
      <c r="I776" s="183"/>
      <c r="J776" s="183"/>
    </row>
    <row r="777" spans="3:10" ht="12">
      <c r="C777" s="49"/>
      <c r="D777" s="49"/>
      <c r="H777" s="183"/>
      <c r="I777" s="183"/>
      <c r="J777" s="183"/>
    </row>
    <row r="778" spans="3:10" ht="12">
      <c r="C778" s="49"/>
      <c r="D778" s="49"/>
      <c r="H778" s="183"/>
      <c r="I778" s="183"/>
      <c r="J778" s="183"/>
    </row>
    <row r="779" spans="3:10" ht="12">
      <c r="C779" s="49"/>
      <c r="D779" s="49"/>
      <c r="H779" s="183"/>
      <c r="I779" s="183"/>
      <c r="J779" s="183"/>
    </row>
    <row r="780" spans="3:10" ht="12">
      <c r="C780" s="49"/>
      <c r="D780" s="49"/>
      <c r="H780" s="183"/>
      <c r="I780" s="183"/>
      <c r="J780" s="183"/>
    </row>
    <row r="781" spans="3:10" ht="12">
      <c r="C781" s="49"/>
      <c r="D781" s="49"/>
      <c r="H781" s="183"/>
      <c r="I781" s="183"/>
      <c r="J781" s="183"/>
    </row>
    <row r="782" spans="3:10" ht="12">
      <c r="C782" s="49"/>
      <c r="D782" s="49"/>
      <c r="H782" s="183"/>
      <c r="I782" s="183"/>
      <c r="J782" s="183"/>
    </row>
    <row r="783" spans="3:10" ht="12">
      <c r="C783" s="49"/>
      <c r="D783" s="49"/>
      <c r="H783" s="183"/>
      <c r="I783" s="183"/>
      <c r="J783" s="183"/>
    </row>
    <row r="784" spans="3:10" ht="12">
      <c r="C784" s="49"/>
      <c r="D784" s="49"/>
      <c r="H784" s="183"/>
      <c r="I784" s="183"/>
      <c r="J784" s="183"/>
    </row>
    <row r="785" spans="3:10" ht="12">
      <c r="C785" s="49"/>
      <c r="D785" s="49"/>
      <c r="H785" s="183"/>
      <c r="I785" s="183"/>
      <c r="J785" s="183"/>
    </row>
    <row r="786" spans="3:10" ht="12">
      <c r="C786" s="49"/>
      <c r="D786" s="49"/>
      <c r="H786" s="183"/>
      <c r="I786" s="183"/>
      <c r="J786" s="183"/>
    </row>
    <row r="787" spans="3:10" ht="12">
      <c r="C787" s="49"/>
      <c r="D787" s="49"/>
      <c r="H787" s="183"/>
      <c r="I787" s="183"/>
      <c r="J787" s="183"/>
    </row>
    <row r="788" spans="3:10" ht="12">
      <c r="C788" s="49"/>
      <c r="D788" s="49"/>
      <c r="H788" s="183"/>
      <c r="I788" s="183"/>
      <c r="J788" s="183"/>
    </row>
    <row r="789" spans="3:10" ht="12">
      <c r="C789" s="49"/>
      <c r="D789" s="49"/>
      <c r="H789" s="183"/>
      <c r="I789" s="183"/>
      <c r="J789" s="183"/>
    </row>
    <row r="790" spans="3:10" ht="12">
      <c r="C790" s="49"/>
      <c r="D790" s="49"/>
      <c r="H790" s="183"/>
      <c r="I790" s="183"/>
      <c r="J790" s="183"/>
    </row>
    <row r="791" spans="3:10" ht="12">
      <c r="C791" s="49"/>
      <c r="D791" s="49"/>
      <c r="H791" s="183"/>
      <c r="I791" s="183"/>
      <c r="J791" s="183"/>
    </row>
    <row r="792" spans="3:10" ht="12">
      <c r="C792" s="49"/>
      <c r="D792" s="49"/>
      <c r="H792" s="183"/>
      <c r="I792" s="183"/>
      <c r="J792" s="183"/>
    </row>
    <row r="793" spans="3:10" ht="12">
      <c r="C793" s="49"/>
      <c r="D793" s="49"/>
      <c r="H793" s="183"/>
      <c r="I793" s="183"/>
      <c r="J793" s="183"/>
    </row>
    <row r="794" spans="3:10" ht="12">
      <c r="C794" s="49"/>
      <c r="D794" s="49"/>
      <c r="H794" s="183"/>
      <c r="I794" s="183"/>
      <c r="J794" s="183"/>
    </row>
    <row r="795" spans="3:10" ht="12">
      <c r="C795" s="49"/>
      <c r="D795" s="49"/>
      <c r="H795" s="183"/>
      <c r="I795" s="183"/>
      <c r="J795" s="183"/>
    </row>
    <row r="796" spans="3:10" ht="12">
      <c r="C796" s="49"/>
      <c r="D796" s="49"/>
      <c r="H796" s="183"/>
      <c r="I796" s="183"/>
      <c r="J796" s="183"/>
    </row>
    <row r="797" spans="3:10" ht="12">
      <c r="C797" s="49"/>
      <c r="D797" s="49"/>
      <c r="H797" s="183"/>
      <c r="I797" s="183"/>
      <c r="J797" s="183"/>
    </row>
    <row r="798" spans="3:10" ht="12">
      <c r="C798" s="49"/>
      <c r="D798" s="49"/>
      <c r="H798" s="183"/>
      <c r="I798" s="183"/>
      <c r="J798" s="183"/>
    </row>
    <row r="799" spans="3:10" ht="12">
      <c r="C799" s="49"/>
      <c r="D799" s="49"/>
      <c r="H799" s="183"/>
      <c r="I799" s="183"/>
      <c r="J799" s="183"/>
    </row>
    <row r="800" spans="3:10" ht="12">
      <c r="C800" s="49"/>
      <c r="D800" s="49"/>
      <c r="H800" s="183"/>
      <c r="I800" s="183"/>
      <c r="J800" s="183"/>
    </row>
    <row r="801" spans="3:10" ht="12">
      <c r="C801" s="49"/>
      <c r="D801" s="49"/>
      <c r="H801" s="183"/>
      <c r="I801" s="183"/>
      <c r="J801" s="183"/>
    </row>
    <row r="802" spans="3:10" ht="12">
      <c r="C802" s="49"/>
      <c r="D802" s="49"/>
      <c r="H802" s="183"/>
      <c r="I802" s="183"/>
      <c r="J802" s="183"/>
    </row>
    <row r="803" spans="3:10" ht="12">
      <c r="C803" s="49"/>
      <c r="D803" s="49"/>
      <c r="H803" s="183"/>
      <c r="I803" s="183"/>
      <c r="J803" s="183"/>
    </row>
    <row r="804" spans="3:10" ht="12">
      <c r="C804" s="49"/>
      <c r="D804" s="49"/>
      <c r="H804" s="183"/>
      <c r="I804" s="183"/>
      <c r="J804" s="183"/>
    </row>
    <row r="805" spans="3:10" ht="12">
      <c r="C805" s="49"/>
      <c r="D805" s="49"/>
      <c r="H805" s="183"/>
      <c r="I805" s="183"/>
      <c r="J805" s="183"/>
    </row>
    <row r="806" spans="3:10" ht="12">
      <c r="C806" s="49"/>
      <c r="D806" s="49"/>
      <c r="H806" s="183"/>
      <c r="I806" s="183"/>
      <c r="J806" s="183"/>
    </row>
    <row r="807" spans="3:10" ht="12">
      <c r="C807" s="49"/>
      <c r="D807" s="49"/>
      <c r="H807" s="183"/>
      <c r="I807" s="183"/>
      <c r="J807" s="183"/>
    </row>
    <row r="808" spans="3:10" ht="12">
      <c r="C808" s="49"/>
      <c r="D808" s="49"/>
      <c r="H808" s="183"/>
      <c r="I808" s="183"/>
      <c r="J808" s="183"/>
    </row>
    <row r="809" spans="3:10" ht="12">
      <c r="C809" s="49"/>
      <c r="D809" s="49"/>
      <c r="H809" s="183"/>
      <c r="I809" s="183"/>
      <c r="J809" s="183"/>
    </row>
    <row r="810" spans="3:10" ht="12">
      <c r="C810" s="49"/>
      <c r="D810" s="49"/>
      <c r="H810" s="183"/>
      <c r="I810" s="183"/>
      <c r="J810" s="183"/>
    </row>
    <row r="811" spans="3:10" ht="12">
      <c r="C811" s="49"/>
      <c r="D811" s="49"/>
      <c r="H811" s="183"/>
      <c r="I811" s="183"/>
      <c r="J811" s="183"/>
    </row>
    <row r="812" spans="3:10" ht="12">
      <c r="C812" s="49"/>
      <c r="D812" s="49"/>
      <c r="H812" s="183"/>
      <c r="I812" s="183"/>
      <c r="J812" s="183"/>
    </row>
    <row r="813" spans="3:10" ht="12">
      <c r="C813" s="49"/>
      <c r="D813" s="49"/>
      <c r="H813" s="183"/>
      <c r="I813" s="183"/>
      <c r="J813" s="183"/>
    </row>
    <row r="814" spans="3:10" ht="12">
      <c r="C814" s="49"/>
      <c r="D814" s="49"/>
      <c r="H814" s="183"/>
      <c r="I814" s="183"/>
      <c r="J814" s="183"/>
    </row>
    <row r="815" spans="3:10" ht="12">
      <c r="C815" s="49"/>
      <c r="D815" s="49"/>
      <c r="H815" s="183"/>
      <c r="I815" s="183"/>
      <c r="J815" s="183"/>
    </row>
    <row r="816" spans="3:10" ht="12">
      <c r="C816" s="49"/>
      <c r="D816" s="49"/>
      <c r="H816" s="183"/>
      <c r="I816" s="183"/>
      <c r="J816" s="183"/>
    </row>
    <row r="817" spans="3:10" ht="12">
      <c r="C817" s="49"/>
      <c r="D817" s="49"/>
      <c r="H817" s="183"/>
      <c r="I817" s="183"/>
      <c r="J817" s="183"/>
    </row>
    <row r="818" spans="3:10" ht="12">
      <c r="C818" s="49"/>
      <c r="D818" s="49"/>
      <c r="H818" s="183"/>
      <c r="I818" s="183"/>
      <c r="J818" s="183"/>
    </row>
    <row r="819" spans="3:10" ht="12">
      <c r="C819" s="49"/>
      <c r="D819" s="49"/>
      <c r="H819" s="183"/>
      <c r="I819" s="183"/>
      <c r="J819" s="183"/>
    </row>
    <row r="820" spans="3:10" ht="12">
      <c r="C820" s="49"/>
      <c r="D820" s="49"/>
      <c r="H820" s="183"/>
      <c r="I820" s="183"/>
      <c r="J820" s="183"/>
    </row>
    <row r="821" spans="3:10" ht="12">
      <c r="C821" s="49"/>
      <c r="D821" s="49"/>
      <c r="H821" s="183"/>
      <c r="I821" s="183"/>
      <c r="J821" s="183"/>
    </row>
    <row r="822" spans="3:10" ht="12">
      <c r="C822" s="49"/>
      <c r="D822" s="49"/>
      <c r="H822" s="183"/>
      <c r="I822" s="183"/>
      <c r="J822" s="183"/>
    </row>
    <row r="823" spans="3:10" ht="12">
      <c r="C823" s="49"/>
      <c r="D823" s="49"/>
      <c r="H823" s="183"/>
      <c r="I823" s="183"/>
      <c r="J823" s="183"/>
    </row>
    <row r="824" spans="3:10" ht="12">
      <c r="C824" s="49"/>
      <c r="D824" s="49"/>
      <c r="H824" s="183"/>
      <c r="I824" s="183"/>
      <c r="J824" s="183"/>
    </row>
    <row r="825" spans="3:10" ht="12">
      <c r="C825" s="49"/>
      <c r="D825" s="49"/>
      <c r="H825" s="183"/>
      <c r="I825" s="183"/>
      <c r="J825" s="183"/>
    </row>
    <row r="826" spans="3:10" ht="12">
      <c r="C826" s="49"/>
      <c r="D826" s="49"/>
      <c r="H826" s="183"/>
      <c r="I826" s="183"/>
      <c r="J826" s="183"/>
    </row>
    <row r="827" spans="3:10" ht="12">
      <c r="C827" s="49"/>
      <c r="D827" s="49"/>
      <c r="H827" s="183"/>
      <c r="I827" s="183"/>
      <c r="J827" s="183"/>
    </row>
    <row r="828" spans="3:10" ht="12">
      <c r="C828" s="49"/>
      <c r="D828" s="49"/>
      <c r="H828" s="183"/>
      <c r="I828" s="183"/>
      <c r="J828" s="183"/>
    </row>
    <row r="829" spans="3:10" ht="12">
      <c r="C829" s="49"/>
      <c r="D829" s="49"/>
      <c r="H829" s="183"/>
      <c r="I829" s="183"/>
      <c r="J829" s="183"/>
    </row>
    <row r="830" spans="3:10" ht="12">
      <c r="C830" s="49"/>
      <c r="D830" s="49"/>
      <c r="H830" s="183"/>
      <c r="I830" s="183"/>
      <c r="J830" s="183"/>
    </row>
    <row r="831" spans="3:10" ht="12">
      <c r="C831" s="49"/>
      <c r="D831" s="49"/>
      <c r="H831" s="183"/>
      <c r="I831" s="183"/>
      <c r="J831" s="183"/>
    </row>
    <row r="832" spans="3:10" ht="12">
      <c r="C832" s="49"/>
      <c r="D832" s="49"/>
      <c r="H832" s="183"/>
      <c r="I832" s="183"/>
      <c r="J832" s="183"/>
    </row>
    <row r="833" spans="3:10" ht="12">
      <c r="C833" s="49"/>
      <c r="D833" s="49"/>
      <c r="H833" s="183"/>
      <c r="I833" s="183"/>
      <c r="J833" s="183"/>
    </row>
    <row r="834" spans="3:10" ht="12">
      <c r="C834" s="49"/>
      <c r="D834" s="49"/>
      <c r="H834" s="183"/>
      <c r="I834" s="183"/>
      <c r="J834" s="183"/>
    </row>
    <row r="835" spans="3:10" ht="12">
      <c r="C835" s="49"/>
      <c r="D835" s="49"/>
      <c r="H835" s="183"/>
      <c r="I835" s="183"/>
      <c r="J835" s="183"/>
    </row>
    <row r="836" spans="3:10" ht="12">
      <c r="C836" s="49"/>
      <c r="D836" s="49"/>
      <c r="H836" s="183"/>
      <c r="I836" s="183"/>
      <c r="J836" s="183"/>
    </row>
    <row r="837" spans="3:10" ht="12">
      <c r="C837" s="49"/>
      <c r="D837" s="49"/>
      <c r="H837" s="183"/>
      <c r="I837" s="183"/>
      <c r="J837" s="183"/>
    </row>
    <row r="838" spans="3:10" ht="12">
      <c r="C838" s="49"/>
      <c r="D838" s="49"/>
      <c r="H838" s="183"/>
      <c r="I838" s="183"/>
      <c r="J838" s="183"/>
    </row>
    <row r="839" spans="3:10" ht="12">
      <c r="C839" s="49"/>
      <c r="D839" s="49"/>
      <c r="H839" s="183"/>
      <c r="I839" s="183"/>
      <c r="J839" s="183"/>
    </row>
    <row r="840" spans="3:10" ht="12">
      <c r="C840" s="49"/>
      <c r="D840" s="49"/>
      <c r="H840" s="183"/>
      <c r="I840" s="183"/>
      <c r="J840" s="183"/>
    </row>
    <row r="841" spans="3:10" ht="12">
      <c r="C841" s="49"/>
      <c r="D841" s="49"/>
      <c r="H841" s="183"/>
      <c r="I841" s="183"/>
      <c r="J841" s="183"/>
    </row>
    <row r="842" spans="3:10" ht="12">
      <c r="C842" s="49"/>
      <c r="D842" s="49"/>
      <c r="H842" s="183"/>
      <c r="I842" s="183"/>
      <c r="J842" s="183"/>
    </row>
    <row r="843" spans="3:10" ht="12">
      <c r="C843" s="49"/>
      <c r="D843" s="49"/>
      <c r="H843" s="183"/>
      <c r="I843" s="183"/>
      <c r="J843" s="183"/>
    </row>
    <row r="844" spans="3:10" ht="12">
      <c r="C844" s="49"/>
      <c r="D844" s="49"/>
      <c r="H844" s="183"/>
      <c r="I844" s="183"/>
      <c r="J844" s="183"/>
    </row>
    <row r="845" spans="3:10" ht="12">
      <c r="C845" s="49"/>
      <c r="D845" s="49"/>
      <c r="H845" s="183"/>
      <c r="I845" s="183"/>
      <c r="J845" s="183"/>
    </row>
    <row r="846" spans="3:10" ht="12">
      <c r="C846" s="49"/>
      <c r="D846" s="49"/>
      <c r="H846" s="183"/>
      <c r="I846" s="183"/>
      <c r="J846" s="183"/>
    </row>
    <row r="847" spans="3:10" ht="12">
      <c r="C847" s="49"/>
      <c r="D847" s="49"/>
      <c r="H847" s="183"/>
      <c r="I847" s="183"/>
      <c r="J847" s="183"/>
    </row>
    <row r="848" spans="3:10" ht="12">
      <c r="C848" s="49"/>
      <c r="D848" s="49"/>
      <c r="H848" s="183"/>
      <c r="I848" s="183"/>
      <c r="J848" s="183"/>
    </row>
    <row r="849" spans="3:10" ht="12">
      <c r="C849" s="49"/>
      <c r="D849" s="49"/>
      <c r="H849" s="183"/>
      <c r="I849" s="183"/>
      <c r="J849" s="183"/>
    </row>
    <row r="850" spans="3:10" ht="12">
      <c r="C850" s="49"/>
      <c r="D850" s="49"/>
      <c r="H850" s="183"/>
      <c r="I850" s="183"/>
      <c r="J850" s="183"/>
    </row>
    <row r="851" spans="3:10" ht="12">
      <c r="C851" s="49"/>
      <c r="D851" s="49"/>
      <c r="H851" s="183"/>
      <c r="I851" s="183"/>
      <c r="J851" s="183"/>
    </row>
    <row r="852" spans="3:10" ht="12">
      <c r="C852" s="49"/>
      <c r="D852" s="49"/>
      <c r="H852" s="183"/>
      <c r="I852" s="183"/>
      <c r="J852" s="183"/>
    </row>
    <row r="853" spans="3:10" ht="12">
      <c r="C853" s="49"/>
      <c r="D853" s="49"/>
      <c r="H853" s="183"/>
      <c r="I853" s="183"/>
      <c r="J853" s="183"/>
    </row>
    <row r="854" spans="3:10" ht="12">
      <c r="C854" s="49"/>
      <c r="D854" s="49"/>
      <c r="H854" s="183"/>
      <c r="I854" s="183"/>
      <c r="J854" s="183"/>
    </row>
    <row r="855" spans="3:10" ht="12">
      <c r="C855" s="49"/>
      <c r="D855" s="49"/>
      <c r="H855" s="183"/>
      <c r="I855" s="183"/>
      <c r="J855" s="183"/>
    </row>
    <row r="856" spans="3:10" ht="12">
      <c r="C856" s="49"/>
      <c r="D856" s="49"/>
      <c r="H856" s="183"/>
      <c r="I856" s="183"/>
      <c r="J856" s="183"/>
    </row>
    <row r="857" spans="3:10" ht="12">
      <c r="C857" s="49"/>
      <c r="D857" s="49"/>
      <c r="H857" s="183"/>
      <c r="I857" s="183"/>
      <c r="J857" s="183"/>
    </row>
    <row r="858" spans="3:10" ht="12">
      <c r="C858" s="49"/>
      <c r="D858" s="49"/>
      <c r="H858" s="183"/>
      <c r="I858" s="183"/>
      <c r="J858" s="183"/>
    </row>
    <row r="859" spans="3:10" ht="12">
      <c r="C859" s="49"/>
      <c r="D859" s="49"/>
      <c r="H859" s="183"/>
      <c r="I859" s="183"/>
      <c r="J859" s="183"/>
    </row>
    <row r="860" spans="3:10" ht="12">
      <c r="C860" s="49"/>
      <c r="D860" s="49"/>
      <c r="H860" s="183"/>
      <c r="I860" s="183"/>
      <c r="J860" s="183"/>
    </row>
    <row r="861" spans="3:10" ht="12">
      <c r="C861" s="49"/>
      <c r="D861" s="49"/>
      <c r="H861" s="183"/>
      <c r="I861" s="183"/>
      <c r="J861" s="183"/>
    </row>
    <row r="862" spans="3:10" ht="12">
      <c r="C862" s="49"/>
      <c r="D862" s="49"/>
      <c r="H862" s="183"/>
      <c r="I862" s="183"/>
      <c r="J862" s="183"/>
    </row>
    <row r="863" spans="3:10" ht="12">
      <c r="C863" s="49"/>
      <c r="D863" s="49"/>
      <c r="H863" s="183"/>
      <c r="I863" s="183"/>
      <c r="J863" s="183"/>
    </row>
    <row r="864" spans="3:10" ht="12">
      <c r="C864" s="49"/>
      <c r="D864" s="49"/>
      <c r="H864" s="183"/>
      <c r="I864" s="183"/>
      <c r="J864" s="183"/>
    </row>
    <row r="865" spans="3:10" ht="12">
      <c r="C865" s="49"/>
      <c r="D865" s="49"/>
      <c r="H865" s="183"/>
      <c r="I865" s="183"/>
      <c r="J865" s="183"/>
    </row>
    <row r="866" spans="3:10" ht="12">
      <c r="C866" s="49"/>
      <c r="D866" s="49"/>
      <c r="H866" s="183"/>
      <c r="I866" s="183"/>
      <c r="J866" s="183"/>
    </row>
    <row r="867" spans="3:10" ht="12">
      <c r="C867" s="49"/>
      <c r="D867" s="49"/>
      <c r="H867" s="183"/>
      <c r="I867" s="183"/>
      <c r="J867" s="183"/>
    </row>
    <row r="868" spans="3:10" ht="12">
      <c r="C868" s="49"/>
      <c r="D868" s="49"/>
      <c r="H868" s="183"/>
      <c r="I868" s="183"/>
      <c r="J868" s="183"/>
    </row>
    <row r="869" spans="3:10" ht="12">
      <c r="C869" s="49"/>
      <c r="D869" s="49"/>
      <c r="H869" s="183"/>
      <c r="I869" s="183"/>
      <c r="J869" s="183"/>
    </row>
    <row r="870" spans="3:10" ht="12">
      <c r="C870" s="49"/>
      <c r="D870" s="49"/>
      <c r="H870" s="183"/>
      <c r="I870" s="183"/>
      <c r="J870" s="183"/>
    </row>
    <row r="871" spans="3:10" ht="12">
      <c r="C871" s="49"/>
      <c r="D871" s="49"/>
      <c r="H871" s="183"/>
      <c r="I871" s="183"/>
      <c r="J871" s="183"/>
    </row>
    <row r="872" spans="3:10" ht="12">
      <c r="C872" s="49"/>
      <c r="D872" s="49"/>
      <c r="H872" s="183"/>
      <c r="I872" s="183"/>
      <c r="J872" s="183"/>
    </row>
    <row r="873" spans="3:10" ht="12">
      <c r="C873" s="49"/>
      <c r="D873" s="49"/>
      <c r="H873" s="183"/>
      <c r="I873" s="183"/>
      <c r="J873" s="183"/>
    </row>
    <row r="874" spans="3:10" ht="12">
      <c r="C874" s="49"/>
      <c r="D874" s="49"/>
      <c r="H874" s="183"/>
      <c r="I874" s="183"/>
      <c r="J874" s="183"/>
    </row>
    <row r="875" spans="3:10" ht="12">
      <c r="C875" s="49"/>
      <c r="D875" s="49"/>
      <c r="H875" s="183"/>
      <c r="I875" s="183"/>
      <c r="J875" s="183"/>
    </row>
    <row r="876" spans="3:10" ht="12">
      <c r="C876" s="49"/>
      <c r="D876" s="49"/>
      <c r="H876" s="183"/>
      <c r="I876" s="183"/>
      <c r="J876" s="183"/>
    </row>
    <row r="877" spans="3:10" ht="12">
      <c r="C877" s="49"/>
      <c r="D877" s="49"/>
      <c r="H877" s="183"/>
      <c r="I877" s="183"/>
      <c r="J877" s="183"/>
    </row>
    <row r="878" spans="3:10" ht="12">
      <c r="C878" s="49"/>
      <c r="D878" s="49"/>
      <c r="H878" s="183"/>
      <c r="I878" s="183"/>
      <c r="J878" s="183"/>
    </row>
    <row r="879" spans="3:10" ht="12">
      <c r="C879" s="49"/>
      <c r="D879" s="49"/>
      <c r="H879" s="183"/>
      <c r="I879" s="183"/>
      <c r="J879" s="183"/>
    </row>
    <row r="880" spans="3:10" ht="12">
      <c r="C880" s="49"/>
      <c r="D880" s="49"/>
      <c r="H880" s="183"/>
      <c r="I880" s="183"/>
      <c r="J880" s="183"/>
    </row>
    <row r="881" spans="3:10" ht="12">
      <c r="C881" s="49"/>
      <c r="D881" s="49"/>
      <c r="H881" s="183"/>
      <c r="I881" s="183"/>
      <c r="J881" s="183"/>
    </row>
    <row r="882" spans="3:10" ht="12">
      <c r="C882" s="49"/>
      <c r="D882" s="49"/>
      <c r="H882" s="183"/>
      <c r="I882" s="183"/>
      <c r="J882" s="183"/>
    </row>
    <row r="883" spans="3:10" ht="12">
      <c r="C883" s="49"/>
      <c r="D883" s="49"/>
      <c r="H883" s="183"/>
      <c r="I883" s="183"/>
      <c r="J883" s="183"/>
    </row>
    <row r="884" spans="3:10" ht="12">
      <c r="C884" s="49"/>
      <c r="D884" s="49"/>
      <c r="H884" s="183"/>
      <c r="I884" s="183"/>
      <c r="J884" s="183"/>
    </row>
    <row r="885" spans="3:10" ht="12">
      <c r="C885" s="49"/>
      <c r="D885" s="49"/>
      <c r="H885" s="183"/>
      <c r="I885" s="183"/>
      <c r="J885" s="183"/>
    </row>
    <row r="886" spans="3:10" ht="12">
      <c r="C886" s="49"/>
      <c r="D886" s="49"/>
      <c r="H886" s="183"/>
      <c r="I886" s="183"/>
      <c r="J886" s="183"/>
    </row>
    <row r="887" spans="3:10" ht="12">
      <c r="C887" s="49"/>
      <c r="D887" s="49"/>
      <c r="H887" s="183"/>
      <c r="I887" s="183"/>
      <c r="J887" s="183"/>
    </row>
    <row r="888" spans="3:10" ht="12">
      <c r="C888" s="49"/>
      <c r="D888" s="49"/>
      <c r="H888" s="183"/>
      <c r="I888" s="183"/>
      <c r="J888" s="183"/>
    </row>
    <row r="889" spans="3:10" ht="12">
      <c r="C889" s="49"/>
      <c r="D889" s="49"/>
      <c r="H889" s="183"/>
      <c r="I889" s="183"/>
      <c r="J889" s="183"/>
    </row>
    <row r="890" spans="3:10" ht="12">
      <c r="C890" s="49"/>
      <c r="D890" s="49"/>
      <c r="H890" s="183"/>
      <c r="I890" s="183"/>
      <c r="J890" s="183"/>
    </row>
    <row r="891" spans="3:10" ht="12">
      <c r="C891" s="49"/>
      <c r="D891" s="49"/>
      <c r="H891" s="183"/>
      <c r="I891" s="183"/>
      <c r="J891" s="183"/>
    </row>
    <row r="892" spans="3:10" ht="12">
      <c r="C892" s="49"/>
      <c r="D892" s="49"/>
      <c r="H892" s="183"/>
      <c r="I892" s="183"/>
      <c r="J892" s="183"/>
    </row>
    <row r="893" spans="3:10" ht="12">
      <c r="C893" s="49"/>
      <c r="D893" s="49"/>
      <c r="H893" s="183"/>
      <c r="I893" s="183"/>
      <c r="J893" s="183"/>
    </row>
    <row r="894" spans="3:10" ht="12">
      <c r="C894" s="49"/>
      <c r="D894" s="49"/>
      <c r="H894" s="183"/>
      <c r="I894" s="183"/>
      <c r="J894" s="183"/>
    </row>
    <row r="895" spans="3:10" ht="12">
      <c r="C895" s="49"/>
      <c r="D895" s="49"/>
      <c r="H895" s="183"/>
      <c r="I895" s="183"/>
      <c r="J895" s="183"/>
    </row>
    <row r="896" spans="3:10" ht="12">
      <c r="C896" s="49"/>
      <c r="D896" s="49"/>
      <c r="H896" s="183"/>
      <c r="I896" s="183"/>
      <c r="J896" s="183"/>
    </row>
    <row r="897" spans="3:10" ht="12">
      <c r="C897" s="49"/>
      <c r="D897" s="49"/>
      <c r="H897" s="183"/>
      <c r="I897" s="183"/>
      <c r="J897" s="183"/>
    </row>
    <row r="898" spans="3:10" ht="12">
      <c r="C898" s="49"/>
      <c r="D898" s="49"/>
      <c r="H898" s="183"/>
      <c r="I898" s="183"/>
      <c r="J898" s="183"/>
    </row>
    <row r="899" spans="3:10" ht="12">
      <c r="C899" s="49"/>
      <c r="D899" s="49"/>
      <c r="H899" s="183"/>
      <c r="I899" s="183"/>
      <c r="J899" s="183"/>
    </row>
    <row r="900" spans="3:10" ht="12">
      <c r="C900" s="49"/>
      <c r="D900" s="49"/>
      <c r="H900" s="183"/>
      <c r="I900" s="183"/>
      <c r="J900" s="183"/>
    </row>
    <row r="901" spans="3:10" ht="12">
      <c r="C901" s="49"/>
      <c r="D901" s="49"/>
      <c r="H901" s="183"/>
      <c r="I901" s="183"/>
      <c r="J901" s="183"/>
    </row>
    <row r="902" spans="3:10" ht="12">
      <c r="C902" s="49"/>
      <c r="D902" s="49"/>
      <c r="H902" s="183"/>
      <c r="I902" s="183"/>
      <c r="J902" s="183"/>
    </row>
    <row r="903" spans="3:10" ht="12">
      <c r="C903" s="49"/>
      <c r="D903" s="49"/>
      <c r="H903" s="183"/>
      <c r="I903" s="183"/>
      <c r="J903" s="183"/>
    </row>
    <row r="904" spans="3:10" ht="12">
      <c r="C904" s="49"/>
      <c r="D904" s="49"/>
      <c r="H904" s="183"/>
      <c r="I904" s="183"/>
      <c r="J904" s="183"/>
    </row>
    <row r="905" spans="3:10" ht="12">
      <c r="C905" s="49"/>
      <c r="D905" s="49"/>
      <c r="H905" s="183"/>
      <c r="I905" s="183"/>
      <c r="J905" s="183"/>
    </row>
    <row r="906" spans="3:10" ht="12">
      <c r="C906" s="49"/>
      <c r="D906" s="49"/>
      <c r="H906" s="183"/>
      <c r="I906" s="183"/>
      <c r="J906" s="183"/>
    </row>
    <row r="907" spans="3:10" ht="12">
      <c r="C907" s="49"/>
      <c r="D907" s="49"/>
      <c r="H907" s="183"/>
      <c r="I907" s="183"/>
      <c r="J907" s="183"/>
    </row>
    <row r="908" spans="3:10" ht="12">
      <c r="C908" s="49"/>
      <c r="D908" s="49"/>
      <c r="H908" s="183"/>
      <c r="I908" s="183"/>
      <c r="J908" s="183"/>
    </row>
    <row r="909" spans="3:10" ht="12">
      <c r="C909" s="49"/>
      <c r="D909" s="49"/>
      <c r="H909" s="183"/>
      <c r="I909" s="183"/>
      <c r="J909" s="183"/>
    </row>
    <row r="910" spans="3:10" ht="12">
      <c r="C910" s="49"/>
      <c r="D910" s="49"/>
      <c r="H910" s="183"/>
      <c r="I910" s="183"/>
      <c r="J910" s="183"/>
    </row>
    <row r="911" spans="3:10" ht="12">
      <c r="C911" s="49"/>
      <c r="D911" s="49"/>
      <c r="H911" s="183"/>
      <c r="I911" s="183"/>
      <c r="J911" s="183"/>
    </row>
    <row r="912" spans="3:10" ht="12">
      <c r="C912" s="49"/>
      <c r="D912" s="49"/>
      <c r="H912" s="183"/>
      <c r="I912" s="183"/>
      <c r="J912" s="183"/>
    </row>
    <row r="913" spans="3:10" ht="12">
      <c r="C913" s="49"/>
      <c r="D913" s="49"/>
      <c r="H913" s="183"/>
      <c r="I913" s="183"/>
      <c r="J913" s="183"/>
    </row>
    <row r="914" spans="3:10" ht="12">
      <c r="C914" s="49"/>
      <c r="D914" s="49"/>
      <c r="H914" s="183"/>
      <c r="I914" s="183"/>
      <c r="J914" s="183"/>
    </row>
    <row r="915" spans="3:10" ht="12">
      <c r="C915" s="49"/>
      <c r="D915" s="49"/>
      <c r="H915" s="183"/>
      <c r="I915" s="183"/>
      <c r="J915" s="183"/>
    </row>
    <row r="916" spans="3:10" ht="12">
      <c r="C916" s="49"/>
      <c r="D916" s="49"/>
      <c r="H916" s="183"/>
      <c r="I916" s="183"/>
      <c r="J916" s="183"/>
    </row>
    <row r="917" spans="3:10" ht="12">
      <c r="C917" s="49"/>
      <c r="D917" s="49"/>
      <c r="H917" s="183"/>
      <c r="I917" s="183"/>
      <c r="J917" s="183"/>
    </row>
    <row r="918" spans="3:10" ht="12">
      <c r="C918" s="49"/>
      <c r="D918" s="49"/>
      <c r="H918" s="183"/>
      <c r="I918" s="183"/>
      <c r="J918" s="183"/>
    </row>
    <row r="919" spans="3:10" ht="12">
      <c r="C919" s="49"/>
      <c r="D919" s="49"/>
      <c r="H919" s="183"/>
      <c r="I919" s="183"/>
      <c r="J919" s="183"/>
    </row>
    <row r="920" spans="3:10" ht="12">
      <c r="C920" s="49"/>
      <c r="H920" s="183"/>
      <c r="I920" s="183"/>
      <c r="J920" s="183"/>
    </row>
    <row r="921" spans="3:10" ht="12">
      <c r="C921" s="49"/>
      <c r="H921" s="183"/>
      <c r="I921" s="183"/>
      <c r="J921" s="183"/>
    </row>
    <row r="922" spans="3:10" ht="12">
      <c r="C922" s="49"/>
      <c r="H922" s="183"/>
      <c r="I922" s="183"/>
      <c r="J922" s="183"/>
    </row>
    <row r="923" spans="3:10" ht="12">
      <c r="C923" s="49"/>
      <c r="H923" s="183"/>
      <c r="I923" s="183"/>
      <c r="J923" s="183"/>
    </row>
    <row r="927" spans="4:10" ht="12">
      <c r="D927" s="194">
        <f>2025000*5+1530000</f>
        <v>11655000</v>
      </c>
      <c r="H927" s="183"/>
      <c r="I927" s="183"/>
      <c r="J927" s="183"/>
    </row>
    <row r="928" spans="4:10" ht="12">
      <c r="D928" s="194">
        <f>D927*65%</f>
        <v>7575750</v>
      </c>
      <c r="H928" s="183"/>
      <c r="I928" s="183"/>
      <c r="J928" s="183"/>
    </row>
    <row r="929" spans="4:10" ht="12">
      <c r="D929" s="197">
        <f>D928*3</f>
        <v>22727250</v>
      </c>
      <c r="H929" s="183"/>
      <c r="I929" s="183"/>
      <c r="J929" s="183"/>
    </row>
  </sheetData>
  <sheetProtection/>
  <mergeCells count="40">
    <mergeCell ref="O10:O11"/>
    <mergeCell ref="A8:R8"/>
    <mergeCell ref="A10:A11"/>
    <mergeCell ref="B10:B11"/>
    <mergeCell ref="C10:C11"/>
    <mergeCell ref="D10:D11"/>
    <mergeCell ref="E10:E11"/>
    <mergeCell ref="F10:F11"/>
    <mergeCell ref="G10:G11"/>
    <mergeCell ref="H10:H11"/>
    <mergeCell ref="E698:E699"/>
    <mergeCell ref="N698:N699"/>
    <mergeCell ref="F698:F699"/>
    <mergeCell ref="J10:J11"/>
    <mergeCell ref="K10:K11"/>
    <mergeCell ref="L10:L11"/>
    <mergeCell ref="M10:M11"/>
    <mergeCell ref="N10:N11"/>
    <mergeCell ref="I10:I11"/>
    <mergeCell ref="M698:M699"/>
    <mergeCell ref="K698:K699"/>
    <mergeCell ref="L698:L699"/>
    <mergeCell ref="P10:P11"/>
    <mergeCell ref="Q10:Q11"/>
    <mergeCell ref="R10:R11"/>
    <mergeCell ref="A696:R696"/>
    <mergeCell ref="A698:A699"/>
    <mergeCell ref="B698:B699"/>
    <mergeCell ref="C698:C699"/>
    <mergeCell ref="D698:D699"/>
    <mergeCell ref="Q9:R9"/>
    <mergeCell ref="A1:F1"/>
    <mergeCell ref="J1:K1"/>
    <mergeCell ref="O698:O699"/>
    <mergeCell ref="P698:P699"/>
    <mergeCell ref="Q698:Q699"/>
    <mergeCell ref="R698:R699"/>
    <mergeCell ref="G698:G699"/>
    <mergeCell ref="H698:H699"/>
    <mergeCell ref="J698:J699"/>
  </mergeCells>
  <printOptions/>
  <pageMargins left="0.17" right="0.17" top="0.24" bottom="0.26" header="0.17" footer="0.17"/>
  <pageSetup horizontalDpi="600" verticalDpi="600" orientation="landscape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164A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phuongha</dc:creator>
  <cp:keywords/>
  <dc:description/>
  <cp:lastModifiedBy>Sky123.Org</cp:lastModifiedBy>
  <cp:lastPrinted>2019-01-04T10:05:41Z</cp:lastPrinted>
  <dcterms:created xsi:type="dcterms:W3CDTF">2008-04-02T04:00:11Z</dcterms:created>
  <dcterms:modified xsi:type="dcterms:W3CDTF">2019-10-18T13:38:48Z</dcterms:modified>
  <cp:category/>
  <cp:version/>
  <cp:contentType/>
  <cp:contentStatus/>
</cp:coreProperties>
</file>