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45" windowWidth="9765" windowHeight="11235" activeTab="0"/>
  </bookViews>
  <sheets>
    <sheet name="LCD Da Nang" sheetId="1" r:id="rId1"/>
  </sheets>
  <definedNames>
    <definedName name="_xlnm._FilterDatabase" localSheetId="0" hidden="1">'LCD Da Nang'!$A$9:$Q$28</definedName>
    <definedName name="Mipec_Lotte_Mart___Thang_kính">#REF!</definedName>
  </definedNames>
  <calcPr fullCalcOnLoad="1"/>
</workbook>
</file>

<file path=xl/comments1.xml><?xml version="1.0" encoding="utf-8"?>
<comments xmlns="http://schemas.openxmlformats.org/spreadsheetml/2006/main">
  <authors>
    <author>Lioness</author>
  </authors>
  <commentList>
    <comment ref="C14" authorId="0">
      <text>
        <r>
          <rPr>
            <b/>
            <sz val="9"/>
            <rFont val="Tahoma"/>
            <family val="2"/>
          </rPr>
          <t>Tòa nhà 24 tầng. Sử dụng từ T6 đến T23.</t>
        </r>
      </text>
    </comment>
    <comment ref="H14" authorId="0">
      <text>
        <r>
          <rPr>
            <b/>
            <sz val="9"/>
            <rFont val="Tahoma"/>
            <family val="2"/>
          </rPr>
          <t>lắp ngoài sảnh tầng G</t>
        </r>
      </text>
    </comment>
    <comment ref="H15" authorId="0">
      <text>
        <r>
          <rPr>
            <b/>
            <sz val="9"/>
            <rFont val="Tahoma"/>
            <family val="2"/>
          </rPr>
          <t>trong thang máy</t>
        </r>
      </text>
    </comment>
  </commentList>
</comments>
</file>

<file path=xl/sharedStrings.xml><?xml version="1.0" encoding="utf-8"?>
<sst xmlns="http://schemas.openxmlformats.org/spreadsheetml/2006/main" count="111" uniqueCount="82">
  <si>
    <t>ĐỊA CHỈ</t>
  </si>
  <si>
    <t>STT</t>
  </si>
  <si>
    <t>SỐ THANG</t>
  </si>
  <si>
    <t>DIỆN TÍCH</t>
  </si>
  <si>
    <t xml:space="preserve">TÒA NHÀ   </t>
  </si>
  <si>
    <t>SỐ NGƯỜI LÀM VIỆC</t>
  </si>
  <si>
    <t>LƯỢT XEM QC/TUẦN</t>
  </si>
  <si>
    <t>SỐ TẦNG</t>
  </si>
  <si>
    <t>TỔNG CỘNG</t>
  </si>
  <si>
    <t>TG (Tuần)</t>
  </si>
  <si>
    <t>VỊ TRÍ LẮP LCD</t>
  </si>
  <si>
    <t>SỐ LCD BOOK</t>
  </si>
  <si>
    <t>CHI PHÍ/ 1 TUẦN/LCD</t>
  </si>
  <si>
    <t>Softtech Park Tower</t>
  </si>
  <si>
    <t>02 Quang Trung</t>
  </si>
  <si>
    <t xml:space="preserve">Lô A2.1, Đường 30/4 </t>
  </si>
  <si>
    <t>SỐ LCD</t>
  </si>
  <si>
    <t>Dầu Khí Building</t>
  </si>
  <si>
    <t xml:space="preserve">Software Part  </t>
  </si>
  <si>
    <t>Số 15 Quang Trung</t>
  </si>
  <si>
    <t>Trung tâm điều hành du lịch miền Trung</t>
  </si>
  <si>
    <t>10 Hải Phòng</t>
  </si>
  <si>
    <t>Hoàng Anh Gia Lai Lake View _Block  A</t>
  </si>
  <si>
    <t>72 Hàm Nghi, Thanh Khê</t>
  </si>
  <si>
    <t>CHI PHÍ/ TUẦN/ FULL LCD'</t>
  </si>
  <si>
    <t>Trong thang máy</t>
  </si>
  <si>
    <t>Ngoài sảnh chờ</t>
  </si>
  <si>
    <t>Ngoài sảnh chờ tầng 1</t>
  </si>
  <si>
    <t xml:space="preserve">Toà nhà Sunrise </t>
  </si>
  <si>
    <t>Số 25 đường 2 – 9, Quận Hải Châu</t>
  </si>
  <si>
    <t xml:space="preserve">Hải Châu </t>
  </si>
  <si>
    <t>VP</t>
  </si>
  <si>
    <t>CC</t>
  </si>
  <si>
    <t>TTTM</t>
  </si>
  <si>
    <t>PHÂN
LOẠI</t>
  </si>
  <si>
    <t>Tòa nhà Điều hành lưới điện Miền Trung</t>
  </si>
  <si>
    <t>81-89 Nguyễn Hữu Thọ</t>
  </si>
  <si>
    <t xml:space="preserve"> </t>
  </si>
  <si>
    <t>1</t>
  </si>
  <si>
    <t>2</t>
  </si>
  <si>
    <t>3</t>
  </si>
  <si>
    <t>4</t>
  </si>
  <si>
    <t>ONE OPERA Đà Nẵng</t>
  </si>
  <si>
    <t>115 Nguyễn Văn Linh</t>
  </si>
  <si>
    <t>Hải Châu</t>
  </si>
  <si>
    <t>5</t>
  </si>
  <si>
    <t>Vincom Đà Nẵng</t>
  </si>
  <si>
    <t>Đường Ngô Quyền</t>
  </si>
  <si>
    <t>Sơn Trà</t>
  </si>
  <si>
    <t>SỐ LƯỢNG KHÁCH/ TUẦN</t>
  </si>
  <si>
    <t>Ngoài sảnh chờ tầng G.</t>
  </si>
  <si>
    <t>Note: Bản kế hoạch có thể thay đổi 10% tòa nhà</t>
  </si>
  <si>
    <t xml:space="preserve">Method of traffic calculation: </t>
  </si>
  <si>
    <t xml:space="preserve">4. DP in complex building = working people x 6.6 times of taking lift in HN + Shoppers x 2 times </t>
  </si>
  <si>
    <t xml:space="preserve">Note: "*" Working people in whole buiding = total sqm/5 (5 sqm for 1 working person) "**"according to AC Neilsen research Q1. 2010 </t>
  </si>
  <si>
    <t xml:space="preserve">C: complex building: including shopping mall &amp; office </t>
  </si>
  <si>
    <t>179 Trần Hưng Đạo</t>
  </si>
  <si>
    <t xml:space="preserve">Tòa nhà SPT </t>
  </si>
  <si>
    <t>Cevimetal</t>
  </si>
  <si>
    <t>60 Quang Trung</t>
  </si>
  <si>
    <t>QUẬN/ HUYỆN</t>
  </si>
  <si>
    <t>LOẠI 1</t>
  </si>
  <si>
    <t>LOẠI 2</t>
  </si>
  <si>
    <t>LOẠI 3</t>
  </si>
  <si>
    <t>ĐÀ NẴNG</t>
  </si>
  <si>
    <t xml:space="preserve">1. DP in lift = working people in whole building x 7.7 times of taking lift in HN* </t>
  </si>
  <si>
    <t xml:space="preserve">2. DP at lift bank in Ground floor or Basement = working people in whole building x 7.7 times of taking lift in HN </t>
  </si>
  <si>
    <t xml:space="preserve">3. DP at lift bank in other floors = working people in these floors x 7.7 times of taking lift in HN </t>
  </si>
  <si>
    <t>Genco2</t>
  </si>
  <si>
    <t>143 Xô Viết Nghệ Tính</t>
  </si>
  <si>
    <t>Tầng 1 và Tầng hầm, phải có giấy phép, giấy tờ liên quan đến QC</t>
  </si>
  <si>
    <r>
      <t xml:space="preserve">CÔNG TY CỔ PHẦN TRUYỀN THÔNG THƯƠNG HIỆU VIỆT NAM
</t>
    </r>
    <r>
      <rPr>
        <i/>
        <sz val="12"/>
        <rFont val="Times New Roman"/>
        <family val="1"/>
      </rPr>
      <t>P3107 Tòa nhà FLC Complex, 36 Phạm Hùng, Nam Từ Liêm, Hà Nội
website: https://quangcaothangmay.vn</t>
    </r>
  </si>
  <si>
    <t xml:space="preserve">Người nhận : </t>
  </si>
  <si>
    <t xml:space="preserve">Địa chỉ: </t>
  </si>
  <si>
    <t>Điện thoại: 02466 89 7777 - 098 145 8866 (zalo) - Skype: quy171</t>
  </si>
  <si>
    <t>Mail: contact@brandcom.vn</t>
  </si>
  <si>
    <t>Kính gửi:  CÔNG TY</t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</si>
  <si>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>List danh sách các tòa nhà update hàng tuần, liên hệ để nhận danh sách tòa mới nhất</t>
    </r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</si>
  <si>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 xml:space="preserve">Liên hệ </t>
    </r>
    <r>
      <rPr>
        <b/>
        <i/>
        <sz val="12"/>
        <color indexed="10"/>
        <rFont val="Times New Roman"/>
        <family val="1"/>
      </rPr>
      <t xml:space="preserve">nhận chiết khấu </t>
    </r>
    <r>
      <rPr>
        <b/>
        <i/>
        <sz val="12"/>
        <color indexed="8"/>
        <rFont val="Times New Roman"/>
        <family val="1"/>
      </rPr>
      <t>tốt nhất</t>
    </r>
    <r>
      <rPr>
        <b/>
        <i/>
        <sz val="12"/>
        <rFont val="Times New Roman"/>
        <family val="1"/>
      </rPr>
      <t xml:space="preserve"> và </t>
    </r>
    <r>
      <rPr>
        <b/>
        <i/>
        <sz val="12"/>
        <color indexed="10"/>
        <rFont val="Times New Roman"/>
        <family val="1"/>
      </rPr>
      <t>chương trình khuyến mai</t>
    </r>
    <r>
      <rPr>
        <b/>
        <i/>
        <sz val="12"/>
        <rFont val="Times New Roman"/>
        <family val="1"/>
      </rPr>
      <t xml:space="preserve"> theo từng thời điểm </t>
    </r>
  </si>
  <si>
    <t>Nội dung : Dịch vụ quảng cáo LCD</t>
  </si>
  <si>
    <t>Update 01/01/2020</t>
  </si>
  <si>
    <t>DANH SÁCH TOÀ NHÀ QUẢNG CÁO LCD TẠI ĐÀ NẴNG 2020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</si>
</sst>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\ \ \ _);_(* \(#,##0\ \ \ \);_(* &quot;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_₫_-;\-* #,##0\ _₫_-;_-* &quot;-&quot;??\ _₫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b/>
      <sz val="9"/>
      <name val="Tahoma"/>
      <family val="2"/>
    </font>
    <font>
      <sz val="12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.VnTime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6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9"/>
      <color indexed="62"/>
      <name val="Times New Roman"/>
      <family val="1"/>
    </font>
    <font>
      <sz val="10"/>
      <color indexed="62"/>
      <name val="Times New Roman"/>
      <family val="1"/>
    </font>
    <font>
      <i/>
      <sz val="9"/>
      <color indexed="62"/>
      <name val="Times New Roman"/>
      <family val="1"/>
    </font>
    <font>
      <i/>
      <sz val="9"/>
      <color indexed="27"/>
      <name val="Times New Roman"/>
      <family val="1"/>
    </font>
    <font>
      <sz val="9"/>
      <color indexed="9"/>
      <name val="Times New Roman"/>
      <family val="1"/>
    </font>
    <font>
      <sz val="22"/>
      <color indexed="62"/>
      <name val="Times New Roman"/>
      <family val="1"/>
    </font>
    <font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9"/>
      <color theme="3"/>
      <name val="Times New Roman"/>
      <family val="1"/>
    </font>
    <font>
      <sz val="10"/>
      <color theme="3"/>
      <name val="Times New Roman"/>
      <family val="1"/>
    </font>
    <font>
      <i/>
      <sz val="9"/>
      <color theme="3"/>
      <name val="Times New Roman"/>
      <family val="1"/>
    </font>
    <font>
      <i/>
      <sz val="9"/>
      <color rgb="FF92D050"/>
      <name val="Times New Roman"/>
      <family val="1"/>
    </font>
    <font>
      <sz val="9"/>
      <color theme="0"/>
      <name val="Times New Roman"/>
      <family val="1"/>
    </font>
    <font>
      <sz val="22"/>
      <color theme="3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>
      <alignment/>
      <protection/>
    </xf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69" fillId="33" borderId="0" xfId="0" applyFont="1" applyFill="1" applyBorder="1" applyAlignment="1">
      <alignment horizontal="left"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0" fillId="33" borderId="0" xfId="0" applyFont="1" applyFill="1" applyBorder="1" applyAlignment="1">
      <alignment horizontal="left"/>
    </xf>
    <xf numFmtId="0" fontId="71" fillId="0" borderId="0" xfId="0" applyFont="1" applyAlignment="1">
      <alignment horizont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4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5" fillId="34" borderId="1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 wrapText="1"/>
    </xf>
    <xf numFmtId="3" fontId="75" fillId="33" borderId="12" xfId="0" applyNumberFormat="1" applyFont="1" applyFill="1" applyBorder="1" applyAlignment="1" quotePrefix="1">
      <alignment horizontal="center"/>
    </xf>
    <xf numFmtId="3" fontId="75" fillId="33" borderId="12" xfId="0" applyNumberFormat="1" applyFont="1" applyFill="1" applyBorder="1" applyAlignment="1">
      <alignment horizontal="center"/>
    </xf>
    <xf numFmtId="3" fontId="75" fillId="33" borderId="12" xfId="0" applyNumberFormat="1" applyFont="1" applyFill="1" applyBorder="1" applyAlignment="1">
      <alignment/>
    </xf>
    <xf numFmtId="0" fontId="75" fillId="33" borderId="12" xfId="0" applyFont="1" applyFill="1" applyBorder="1" applyAlignment="1">
      <alignment/>
    </xf>
    <xf numFmtId="0" fontId="75" fillId="33" borderId="12" xfId="97" applyFont="1" applyFill="1" applyBorder="1" applyAlignment="1">
      <alignment horizontal="center"/>
      <protection/>
    </xf>
    <xf numFmtId="3" fontId="75" fillId="33" borderId="12" xfId="63" applyNumberFormat="1" applyFont="1" applyFill="1" applyBorder="1" applyAlignment="1" applyProtection="1">
      <alignment/>
      <protection/>
    </xf>
    <xf numFmtId="3" fontId="76" fillId="33" borderId="12" xfId="0" applyNumberFormat="1" applyFont="1" applyFill="1" applyBorder="1" applyAlignment="1">
      <alignment/>
    </xf>
    <xf numFmtId="181" fontId="75" fillId="33" borderId="12" xfId="48" applyNumberFormat="1" applyFont="1" applyFill="1" applyBorder="1" applyAlignment="1">
      <alignment horizontal="center"/>
    </xf>
    <xf numFmtId="0" fontId="75" fillId="33" borderId="12" xfId="0" applyFont="1" applyFill="1" applyBorder="1" applyAlignment="1">
      <alignment horizontal="left"/>
    </xf>
    <xf numFmtId="0" fontId="77" fillId="34" borderId="12" xfId="0" applyFont="1" applyFill="1" applyBorder="1" applyAlignment="1">
      <alignment/>
    </xf>
    <xf numFmtId="0" fontId="77" fillId="34" borderId="12" xfId="0" applyFont="1" applyFill="1" applyBorder="1" applyAlignment="1">
      <alignment vertical="center" wrapText="1"/>
    </xf>
    <xf numFmtId="0" fontId="77" fillId="34" borderId="12" xfId="0" applyFont="1" applyFill="1" applyBorder="1" applyAlignment="1">
      <alignment horizontal="center" wrapText="1"/>
    </xf>
    <xf numFmtId="3" fontId="77" fillId="34" borderId="12" xfId="0" applyNumberFormat="1" applyFont="1" applyFill="1" applyBorder="1" applyAlignment="1">
      <alignment horizontal="center" vertical="center" wrapText="1"/>
    </xf>
    <xf numFmtId="3" fontId="75" fillId="33" borderId="12" xfId="0" applyNumberFormat="1" applyFont="1" applyFill="1" applyBorder="1" applyAlignment="1" quotePrefix="1">
      <alignment/>
    </xf>
    <xf numFmtId="3" fontId="75" fillId="33" borderId="12" xfId="98" applyNumberFormat="1" applyFont="1" applyFill="1" applyBorder="1" applyAlignment="1">
      <alignment/>
      <protection/>
    </xf>
    <xf numFmtId="0" fontId="75" fillId="33" borderId="12" xfId="0" applyFont="1" applyFill="1" applyBorder="1" applyAlignment="1" applyProtection="1">
      <alignment/>
      <protection hidden="1"/>
    </xf>
    <xf numFmtId="0" fontId="75" fillId="33" borderId="12" xfId="0" applyFont="1" applyFill="1" applyBorder="1" applyAlignment="1" applyProtection="1">
      <alignment horizontal="center"/>
      <protection hidden="1"/>
    </xf>
    <xf numFmtId="181" fontId="75" fillId="33" borderId="12" xfId="48" applyNumberFormat="1" applyFont="1" applyFill="1" applyBorder="1" applyAlignment="1" applyProtection="1">
      <alignment horizontal="left"/>
      <protection hidden="1"/>
    </xf>
    <xf numFmtId="181" fontId="75" fillId="33" borderId="12" xfId="48" applyNumberFormat="1" applyFont="1" applyFill="1" applyBorder="1" applyAlignment="1">
      <alignment horizontal="right"/>
    </xf>
    <xf numFmtId="0" fontId="75" fillId="33" borderId="12" xfId="76" applyFont="1" applyFill="1" applyBorder="1" applyAlignment="1">
      <alignment vertical="center" wrapText="1"/>
      <protection/>
    </xf>
    <xf numFmtId="0" fontId="75" fillId="33" borderId="12" xfId="73" applyFont="1" applyFill="1" applyBorder="1" applyAlignment="1">
      <alignment horizontal="left" vertical="center" wrapText="1"/>
      <protection/>
    </xf>
    <xf numFmtId="181" fontId="75" fillId="33" borderId="12" xfId="48" applyNumberFormat="1" applyFont="1" applyFill="1" applyBorder="1" applyAlignment="1" applyProtection="1">
      <alignment/>
      <protection hidden="1"/>
    </xf>
    <xf numFmtId="180" fontId="75" fillId="33" borderId="12" xfId="0" applyNumberFormat="1" applyFont="1" applyFill="1" applyBorder="1" applyAlignment="1" applyProtection="1">
      <alignment horizontal="left"/>
      <protection hidden="1"/>
    </xf>
    <xf numFmtId="181" fontId="75" fillId="33" borderId="12" xfId="48" applyNumberFormat="1" applyFont="1" applyFill="1" applyBorder="1" applyAlignment="1">
      <alignment vertical="center"/>
    </xf>
    <xf numFmtId="181" fontId="75" fillId="33" borderId="12" xfId="48" applyNumberFormat="1" applyFont="1" applyFill="1" applyBorder="1" applyAlignment="1">
      <alignment horizontal="left"/>
    </xf>
    <xf numFmtId="3" fontId="75" fillId="33" borderId="12" xfId="63" applyNumberFormat="1" applyFont="1" applyFill="1" applyBorder="1" applyAlignment="1" applyProtection="1">
      <alignment horizontal="center"/>
      <protection/>
    </xf>
    <xf numFmtId="0" fontId="75" fillId="34" borderId="12" xfId="0" applyFont="1" applyFill="1" applyBorder="1" applyAlignment="1">
      <alignment vertical="center" wrapText="1"/>
    </xf>
    <xf numFmtId="0" fontId="75" fillId="34" borderId="12" xfId="0" applyFont="1" applyFill="1" applyBorder="1" applyAlignment="1">
      <alignment horizontal="center" wrapText="1"/>
    </xf>
    <xf numFmtId="3" fontId="75" fillId="34" borderId="12" xfId="0" applyNumberFormat="1" applyFont="1" applyFill="1" applyBorder="1" applyAlignment="1">
      <alignment horizontal="center" vertical="center" wrapText="1"/>
    </xf>
    <xf numFmtId="181" fontId="75" fillId="34" borderId="12" xfId="43" applyNumberFormat="1" applyFont="1" applyFill="1" applyBorder="1" applyAlignment="1">
      <alignment horizontal="center" wrapText="1"/>
    </xf>
    <xf numFmtId="3" fontId="75" fillId="34" borderId="12" xfId="0" applyNumberFormat="1" applyFont="1" applyFill="1" applyBorder="1" applyAlignment="1">
      <alignment horizontal="center" wrapText="1"/>
    </xf>
    <xf numFmtId="0" fontId="75" fillId="34" borderId="12" xfId="0" applyFont="1" applyFill="1" applyBorder="1" applyAlignment="1">
      <alignment horizontal="left" vertical="center"/>
    </xf>
    <xf numFmtId="0" fontId="77" fillId="34" borderId="12" xfId="0" applyFont="1" applyFill="1" applyBorder="1" applyAlignment="1">
      <alignment horizontal="center" vertical="center" wrapText="1"/>
    </xf>
    <xf numFmtId="3" fontId="77" fillId="34" borderId="12" xfId="0" applyNumberFormat="1" applyFont="1" applyFill="1" applyBorder="1" applyAlignment="1">
      <alignment horizontal="center" wrapText="1"/>
    </xf>
    <xf numFmtId="0" fontId="78" fillId="34" borderId="12" xfId="0" applyFont="1" applyFill="1" applyBorder="1" applyAlignment="1">
      <alignment horizontal="center" wrapText="1"/>
    </xf>
    <xf numFmtId="0" fontId="75" fillId="0" borderId="0" xfId="72" applyFont="1" applyBorder="1">
      <alignment/>
      <protection/>
    </xf>
    <xf numFmtId="0" fontId="75" fillId="0" borderId="0" xfId="72" applyFont="1">
      <alignment/>
      <protection/>
    </xf>
    <xf numFmtId="0" fontId="75" fillId="0" borderId="0" xfId="72" applyFont="1" applyBorder="1" applyAlignment="1">
      <alignment horizontal="right" vertical="center"/>
      <protection/>
    </xf>
    <xf numFmtId="0" fontId="75" fillId="0" borderId="0" xfId="72" applyFont="1" applyAlignment="1">
      <alignment horizontal="right" vertical="center"/>
      <protection/>
    </xf>
    <xf numFmtId="0" fontId="75" fillId="0" borderId="0" xfId="72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81" fontId="2" fillId="0" borderId="0" xfId="46" applyNumberFormat="1" applyFont="1" applyFill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181" fontId="2" fillId="0" borderId="14" xfId="46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1" fontId="2" fillId="0" borderId="0" xfId="46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75" fillId="0" borderId="14" xfId="72" applyFont="1" applyBorder="1" applyAlignment="1">
      <alignment horizontal="right" vertical="center"/>
      <protection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75" fillId="0" borderId="15" xfId="72" applyFont="1" applyBorder="1" applyAlignment="1">
      <alignment horizontal="right" vertical="center"/>
      <protection/>
    </xf>
    <xf numFmtId="0" fontId="75" fillId="0" borderId="17" xfId="72" applyFont="1" applyBorder="1" applyAlignment="1">
      <alignment horizontal="right" vertical="center"/>
      <protection/>
    </xf>
    <xf numFmtId="0" fontId="75" fillId="0" borderId="0" xfId="72" applyFont="1" applyBorder="1" applyAlignment="1">
      <alignment horizontal="right"/>
      <protection/>
    </xf>
    <xf numFmtId="0" fontId="79" fillId="0" borderId="0" xfId="72" applyFont="1" applyBorder="1" applyAlignment="1">
      <alignment horizontal="right"/>
      <protection/>
    </xf>
    <xf numFmtId="3" fontId="2" fillId="0" borderId="0" xfId="0" applyNumberFormat="1" applyFont="1" applyFill="1" applyBorder="1" applyAlignment="1">
      <alignment vertical="center"/>
    </xf>
    <xf numFmtId="0" fontId="75" fillId="0" borderId="14" xfId="72" applyFont="1" applyBorder="1">
      <alignment/>
      <protection/>
    </xf>
    <xf numFmtId="3" fontId="2" fillId="0" borderId="0" xfId="0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80" fillId="33" borderId="18" xfId="0" applyFont="1" applyFill="1" applyBorder="1" applyAlignment="1">
      <alignment horizontal="center" vertical="center"/>
    </xf>
    <xf numFmtId="0" fontId="80" fillId="33" borderId="19" xfId="0" applyFont="1" applyFill="1" applyBorder="1" applyAlignment="1">
      <alignment horizontal="center" vertical="center"/>
    </xf>
    <xf numFmtId="0" fontId="80" fillId="33" borderId="20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81" fillId="33" borderId="19" xfId="0" applyFont="1" applyFill="1" applyBorder="1" applyAlignment="1">
      <alignment horizontal="right" vertical="center"/>
    </xf>
  </cellXfs>
  <cellStyles count="94">
    <cellStyle name="Normal" xfId="0"/>
    <cellStyle name="_Frame-building2011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14 3" xfId="45"/>
    <cellStyle name="Comma 2" xfId="46"/>
    <cellStyle name="Comma 2 2" xfId="47"/>
    <cellStyle name="Comma 3" xfId="48"/>
    <cellStyle name="Comma 3 2" xfId="49"/>
    <cellStyle name="Comma 3 2 2" xfId="50"/>
    <cellStyle name="Comma 4" xfId="51"/>
    <cellStyle name="Comma 6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10" xfId="64"/>
    <cellStyle name="Hyperlink 2" xfId="65"/>
    <cellStyle name="Input" xfId="66"/>
    <cellStyle name="Linked Cell" xfId="67"/>
    <cellStyle name="Neutral" xfId="68"/>
    <cellStyle name="Normal 10" xfId="69"/>
    <cellStyle name="Normal 10 2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2" xfId="79"/>
    <cellStyle name="Normal 2 3" xfId="80"/>
    <cellStyle name="Normal 3" xfId="81"/>
    <cellStyle name="Normal 3 2" xfId="82"/>
    <cellStyle name="Normal 3 2 2" xfId="83"/>
    <cellStyle name="Normal 4" xfId="84"/>
    <cellStyle name="Normal 4 2" xfId="85"/>
    <cellStyle name="Normal 4 3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Normal_Frame-building2011" xfId="97"/>
    <cellStyle name="Normal_Sheet1 2" xfId="98"/>
    <cellStyle name="Note" xfId="99"/>
    <cellStyle name="Output" xfId="100"/>
    <cellStyle name="Percent" xfId="101"/>
    <cellStyle name="Percent 3" xfId="102"/>
    <cellStyle name="Style 1" xfId="103"/>
    <cellStyle name="Title" xfId="104"/>
    <cellStyle name="Total" xfId="105"/>
    <cellStyle name="Warning Text" xfId="106"/>
    <cellStyle name="常规_Sheet1" xfId="107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266700</xdr:colOff>
      <xdr:row>0</xdr:row>
      <xdr:rowOff>57150</xdr:rowOff>
    </xdr:from>
    <xdr:to>
      <xdr:col>16</xdr:col>
      <xdr:colOff>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P37"/>
  <sheetViews>
    <sheetView tabSelected="1" zoomScalePageLayoutView="0" workbookViewId="0" topLeftCell="A1">
      <selection activeCell="S7" sqref="S7"/>
    </sheetView>
  </sheetViews>
  <sheetFormatPr defaultColWidth="11.421875" defaultRowHeight="12.75"/>
  <cols>
    <col min="1" max="1" width="3.7109375" style="1" customWidth="1"/>
    <col min="2" max="2" width="6.00390625" style="1" customWidth="1"/>
    <col min="3" max="3" width="31.28125" style="1" customWidth="1"/>
    <col min="4" max="4" width="20.421875" style="1" customWidth="1"/>
    <col min="5" max="5" width="8.7109375" style="1" customWidth="1"/>
    <col min="6" max="6" width="11.28125" style="1" customWidth="1"/>
    <col min="7" max="7" width="5.8515625" style="5" customWidth="1"/>
    <col min="8" max="8" width="5.8515625" style="15" customWidth="1"/>
    <col min="9" max="9" width="5.00390625" style="5" customWidth="1"/>
    <col min="10" max="10" width="7.421875" style="1" customWidth="1"/>
    <col min="11" max="11" width="8.7109375" style="1" customWidth="1"/>
    <col min="12" max="12" width="9.00390625" style="1" customWidth="1"/>
    <col min="13" max="13" width="11.140625" style="1" customWidth="1"/>
    <col min="14" max="14" width="6.421875" style="5" customWidth="1"/>
    <col min="15" max="15" width="4.7109375" style="5" customWidth="1"/>
    <col min="16" max="16" width="11.8515625" style="1" customWidth="1"/>
    <col min="17" max="17" width="0" style="1" hidden="1" customWidth="1"/>
    <col min="18" max="16384" width="11.421875" style="1" customWidth="1"/>
  </cols>
  <sheetData>
    <row r="1" spans="1:42" s="54" customFormat="1" ht="50.25" customHeight="1">
      <c r="A1" s="91" t="s">
        <v>71</v>
      </c>
      <c r="B1" s="91"/>
      <c r="C1" s="91"/>
      <c r="D1" s="91"/>
      <c r="E1" s="91"/>
      <c r="F1" s="91"/>
      <c r="G1" s="58"/>
      <c r="H1" s="59"/>
      <c r="I1" s="59"/>
      <c r="J1" s="92"/>
      <c r="K1" s="92"/>
      <c r="L1" s="56"/>
      <c r="M1" s="56"/>
      <c r="N1" s="56"/>
      <c r="O1" s="56"/>
      <c r="P1" s="56"/>
      <c r="Q1" s="56"/>
      <c r="R1" s="57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s="54" customFormat="1" ht="15.75" customHeight="1">
      <c r="A2" s="60"/>
      <c r="B2" s="60"/>
      <c r="C2" s="60"/>
      <c r="D2" s="61"/>
      <c r="E2" s="59"/>
      <c r="F2" s="59"/>
      <c r="G2" s="58"/>
      <c r="H2" s="59"/>
      <c r="I2" s="59"/>
      <c r="J2" s="59"/>
      <c r="K2" s="62"/>
      <c r="L2" s="56"/>
      <c r="M2" s="56"/>
      <c r="N2" s="56"/>
      <c r="O2" s="56"/>
      <c r="P2" s="56"/>
      <c r="Q2" s="56"/>
      <c r="R2" s="79">
        <v>23000</v>
      </c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s="54" customFormat="1" ht="15.75" customHeight="1">
      <c r="A3" s="63" t="s">
        <v>76</v>
      </c>
      <c r="B3" s="64"/>
      <c r="C3" s="64"/>
      <c r="D3" s="64"/>
      <c r="E3" s="64"/>
      <c r="F3" s="74" t="s">
        <v>77</v>
      </c>
      <c r="G3" s="81"/>
      <c r="H3" s="81"/>
      <c r="I3" s="65"/>
      <c r="J3" s="66"/>
      <c r="K3" s="67"/>
      <c r="L3" s="73"/>
      <c r="M3" s="73"/>
      <c r="N3" s="73"/>
      <c r="O3" s="73"/>
      <c r="P3" s="76"/>
      <c r="Q3" s="76"/>
      <c r="R3" s="78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</row>
    <row r="4" spans="1:42" s="54" customFormat="1" ht="15.75" customHeight="1">
      <c r="A4" s="68" t="s">
        <v>72</v>
      </c>
      <c r="B4" s="69"/>
      <c r="C4" s="69"/>
      <c r="D4" s="69"/>
      <c r="E4" s="69"/>
      <c r="F4" s="75" t="s">
        <v>78</v>
      </c>
      <c r="G4" s="53"/>
      <c r="H4" s="53"/>
      <c r="I4" s="70"/>
      <c r="J4" s="71"/>
      <c r="K4" s="72"/>
      <c r="L4" s="55"/>
      <c r="M4" s="55"/>
      <c r="N4" s="55"/>
      <c r="O4" s="55"/>
      <c r="P4" s="77"/>
      <c r="Q4" s="77"/>
      <c r="R4" s="78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</row>
    <row r="5" spans="1:42" s="54" customFormat="1" ht="15.75">
      <c r="A5" s="68" t="s">
        <v>73</v>
      </c>
      <c r="B5" s="69"/>
      <c r="C5" s="69"/>
      <c r="D5" s="69"/>
      <c r="E5" s="69"/>
      <c r="F5" s="75" t="s">
        <v>74</v>
      </c>
      <c r="G5" s="53"/>
      <c r="H5" s="53"/>
      <c r="I5" s="70"/>
      <c r="J5" s="71"/>
      <c r="K5" s="72"/>
      <c r="L5" s="55"/>
      <c r="M5" s="55"/>
      <c r="N5" s="55"/>
      <c r="O5" s="55"/>
      <c r="P5" s="77"/>
      <c r="Q5" s="77"/>
      <c r="R5" s="78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</row>
    <row r="6" spans="1:42" s="54" customFormat="1" ht="15.75">
      <c r="A6" s="68" t="s">
        <v>79</v>
      </c>
      <c r="B6" s="84"/>
      <c r="C6" s="84"/>
      <c r="D6" s="84"/>
      <c r="E6" s="84"/>
      <c r="F6" s="75" t="s">
        <v>75</v>
      </c>
      <c r="G6" s="53"/>
      <c r="H6" s="53"/>
      <c r="I6" s="70"/>
      <c r="J6" s="71"/>
      <c r="K6" s="70"/>
      <c r="L6" s="55"/>
      <c r="M6" s="55"/>
      <c r="N6" s="55"/>
      <c r="O6" s="55"/>
      <c r="P6" s="77"/>
      <c r="Q6" s="77"/>
      <c r="R6" s="78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</row>
    <row r="7" spans="1:41" s="4" customFormat="1" ht="41.25" customHeight="1">
      <c r="A7" s="88" t="s">
        <v>81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9"/>
      <c r="R7" s="83"/>
      <c r="S7" s="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s="82" customFormat="1" ht="12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3" t="s">
        <v>80</v>
      </c>
      <c r="O8" s="93"/>
      <c r="P8" s="93"/>
      <c r="Q8" s="87"/>
      <c r="R8" s="83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</row>
    <row r="9" spans="1:17" s="13" customFormat="1" ht="324">
      <c r="A9" s="16" t="s">
        <v>1</v>
      </c>
      <c r="B9" s="17" t="s">
        <v>34</v>
      </c>
      <c r="C9" s="16" t="s">
        <v>4</v>
      </c>
      <c r="D9" s="16" t="s">
        <v>0</v>
      </c>
      <c r="E9" s="17" t="s">
        <v>60</v>
      </c>
      <c r="F9" s="17" t="s">
        <v>10</v>
      </c>
      <c r="G9" s="17" t="s">
        <v>2</v>
      </c>
      <c r="H9" s="17" t="s">
        <v>16</v>
      </c>
      <c r="I9" s="17" t="s">
        <v>7</v>
      </c>
      <c r="J9" s="17" t="s">
        <v>3</v>
      </c>
      <c r="K9" s="17" t="s">
        <v>5</v>
      </c>
      <c r="L9" s="17" t="s">
        <v>49</v>
      </c>
      <c r="M9" s="17" t="s">
        <v>6</v>
      </c>
      <c r="N9" s="17" t="s">
        <v>11</v>
      </c>
      <c r="O9" s="17" t="s">
        <v>9</v>
      </c>
      <c r="P9" s="17" t="s">
        <v>12</v>
      </c>
      <c r="Q9" s="17" t="s">
        <v>24</v>
      </c>
    </row>
    <row r="10" spans="1:17" s="13" customFormat="1" ht="15.75" customHeight="1">
      <c r="A10" s="16">
        <f>COUNT(A11:A26)</f>
        <v>8</v>
      </c>
      <c r="B10" s="49" t="s">
        <v>64</v>
      </c>
      <c r="C10" s="16"/>
      <c r="D10" s="16"/>
      <c r="E10" s="17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52">
        <v>23400</v>
      </c>
      <c r="Q10" s="17"/>
    </row>
    <row r="11" spans="1:17" s="11" customFormat="1" ht="17.25" customHeight="1">
      <c r="A11" s="27"/>
      <c r="B11" s="27" t="s">
        <v>61</v>
      </c>
      <c r="C11" s="28"/>
      <c r="D11" s="28"/>
      <c r="E11" s="28"/>
      <c r="F11" s="28"/>
      <c r="G11" s="29"/>
      <c r="H11" s="50"/>
      <c r="I11" s="29"/>
      <c r="J11" s="29"/>
      <c r="K11" s="29"/>
      <c r="L11" s="29"/>
      <c r="M11" s="29"/>
      <c r="N11" s="29"/>
      <c r="O11" s="29"/>
      <c r="P11" s="28"/>
      <c r="Q11" s="28"/>
    </row>
    <row r="12" spans="1:17" ht="24.75" customHeight="1">
      <c r="A12" s="31" t="s">
        <v>38</v>
      </c>
      <c r="B12" s="20" t="s">
        <v>31</v>
      </c>
      <c r="C12" s="23" t="s">
        <v>17</v>
      </c>
      <c r="D12" s="32" t="s">
        <v>15</v>
      </c>
      <c r="E12" s="32" t="s">
        <v>30</v>
      </c>
      <c r="F12" s="20" t="s">
        <v>25</v>
      </c>
      <c r="G12" s="19">
        <v>2</v>
      </c>
      <c r="H12" s="19">
        <v>1</v>
      </c>
      <c r="I12" s="19">
        <v>15</v>
      </c>
      <c r="J12" s="20">
        <v>600</v>
      </c>
      <c r="K12" s="24">
        <f>I12*J12/5</f>
        <v>1800</v>
      </c>
      <c r="L12" s="24">
        <f>K12*0.15*5.5</f>
        <v>1485</v>
      </c>
      <c r="M12" s="24">
        <f>K12*5.3*5.5+L12*2</f>
        <v>55440</v>
      </c>
      <c r="N12" s="19">
        <v>1</v>
      </c>
      <c r="O12" s="19">
        <v>1</v>
      </c>
      <c r="P12" s="20">
        <f>45*$P$10*O12*N12</f>
        <v>1053000</v>
      </c>
      <c r="Q12" s="20">
        <f>P12*O12*H12</f>
        <v>1053000</v>
      </c>
    </row>
    <row r="13" spans="1:17" ht="24.75" customHeight="1">
      <c r="A13" s="31" t="s">
        <v>39</v>
      </c>
      <c r="B13" s="20" t="s">
        <v>31</v>
      </c>
      <c r="C13" s="23" t="s">
        <v>13</v>
      </c>
      <c r="D13" s="32" t="s">
        <v>14</v>
      </c>
      <c r="E13" s="32" t="s">
        <v>30</v>
      </c>
      <c r="F13" s="20" t="s">
        <v>25</v>
      </c>
      <c r="G13" s="19">
        <v>2</v>
      </c>
      <c r="H13" s="19">
        <v>1</v>
      </c>
      <c r="I13" s="19">
        <v>21</v>
      </c>
      <c r="J13" s="20">
        <v>2000</v>
      </c>
      <c r="K13" s="24">
        <f>I13*J13/5</f>
        <v>8400</v>
      </c>
      <c r="L13" s="24">
        <f>K13*0.15*5.5</f>
        <v>6930</v>
      </c>
      <c r="M13" s="24">
        <f>K13*5.3*5.5+L13*2</f>
        <v>258720</v>
      </c>
      <c r="N13" s="19">
        <v>1</v>
      </c>
      <c r="O13" s="19">
        <v>1</v>
      </c>
      <c r="P13" s="20">
        <f>45*$P$10*O13*N13</f>
        <v>1053000</v>
      </c>
      <c r="Q13" s="20">
        <f>P13*O13*H13</f>
        <v>1053000</v>
      </c>
    </row>
    <row r="14" spans="1:17" ht="24.75" customHeight="1">
      <c r="A14" s="31" t="s">
        <v>40</v>
      </c>
      <c r="B14" s="20" t="s">
        <v>31</v>
      </c>
      <c r="C14" s="21" t="s">
        <v>42</v>
      </c>
      <c r="D14" s="21" t="s">
        <v>43</v>
      </c>
      <c r="E14" s="35" t="s">
        <v>44</v>
      </c>
      <c r="F14" s="33" t="s">
        <v>50</v>
      </c>
      <c r="G14" s="19">
        <v>4</v>
      </c>
      <c r="H14" s="34">
        <v>2</v>
      </c>
      <c r="I14" s="22">
        <v>18</v>
      </c>
      <c r="J14" s="36">
        <v>9600</v>
      </c>
      <c r="K14" s="24">
        <f>I14*J14/5</f>
        <v>34560</v>
      </c>
      <c r="L14" s="24">
        <f>K14*0.15*5.5</f>
        <v>28512</v>
      </c>
      <c r="M14" s="24">
        <f>K14*5.3*5.5+L14*2</f>
        <v>1064448</v>
      </c>
      <c r="N14" s="19">
        <v>1</v>
      </c>
      <c r="O14" s="19">
        <v>1</v>
      </c>
      <c r="P14" s="20">
        <f>45*$P$10*O14*N14</f>
        <v>1053000</v>
      </c>
      <c r="Q14" s="20">
        <f>P14*O14*H14</f>
        <v>2106000</v>
      </c>
    </row>
    <row r="15" spans="1:17" ht="24.75" customHeight="1">
      <c r="A15" s="31" t="s">
        <v>41</v>
      </c>
      <c r="B15" s="19" t="s">
        <v>33</v>
      </c>
      <c r="C15" s="21" t="s">
        <v>46</v>
      </c>
      <c r="D15" s="21" t="s">
        <v>47</v>
      </c>
      <c r="E15" s="35" t="s">
        <v>48</v>
      </c>
      <c r="F15" s="20" t="s">
        <v>25</v>
      </c>
      <c r="G15" s="19">
        <v>2</v>
      </c>
      <c r="H15" s="34">
        <v>2</v>
      </c>
      <c r="I15" s="22">
        <v>4</v>
      </c>
      <c r="J15" s="36">
        <v>25000</v>
      </c>
      <c r="K15" s="24">
        <f>I15*J15/5</f>
        <v>20000</v>
      </c>
      <c r="L15" s="24">
        <f>K15*0.15*7</f>
        <v>21000</v>
      </c>
      <c r="M15" s="24">
        <f>K15*5.3*5.5+L15*2</f>
        <v>625000</v>
      </c>
      <c r="N15" s="19">
        <v>1</v>
      </c>
      <c r="O15" s="19">
        <v>1</v>
      </c>
      <c r="P15" s="20">
        <f>45*$P$10*O15*N15</f>
        <v>1053000</v>
      </c>
      <c r="Q15" s="20">
        <f>P15*O15*H15</f>
        <v>2106000</v>
      </c>
    </row>
    <row r="16" spans="1:17" ht="24.75" customHeight="1">
      <c r="A16" s="31" t="s">
        <v>45</v>
      </c>
      <c r="B16" s="19" t="s">
        <v>31</v>
      </c>
      <c r="C16" s="37" t="s">
        <v>68</v>
      </c>
      <c r="D16" s="38" t="s">
        <v>69</v>
      </c>
      <c r="E16" s="38" t="s">
        <v>44</v>
      </c>
      <c r="F16" s="20" t="s">
        <v>70</v>
      </c>
      <c r="G16" s="19">
        <v>3</v>
      </c>
      <c r="H16" s="34">
        <v>4</v>
      </c>
      <c r="I16" s="22">
        <v>14</v>
      </c>
      <c r="J16" s="36">
        <v>2500</v>
      </c>
      <c r="K16" s="24">
        <f>I16*J16/5</f>
        <v>7000</v>
      </c>
      <c r="L16" s="24">
        <f>K16*0.15*5.5</f>
        <v>5775</v>
      </c>
      <c r="M16" s="24">
        <f>K16*5.3*5.5+L16*2</f>
        <v>215600</v>
      </c>
      <c r="N16" s="19">
        <v>1</v>
      </c>
      <c r="O16" s="19">
        <v>1</v>
      </c>
      <c r="P16" s="20">
        <f>45*$P$10*O16*N16</f>
        <v>1053000</v>
      </c>
      <c r="Q16" s="20">
        <f>P16*O16*H16</f>
        <v>4212000</v>
      </c>
    </row>
    <row r="17" spans="1:17" s="11" customFormat="1" ht="17.25" customHeight="1">
      <c r="A17" s="27"/>
      <c r="B17" s="27" t="s">
        <v>62</v>
      </c>
      <c r="C17" s="28"/>
      <c r="D17" s="28"/>
      <c r="E17" s="28"/>
      <c r="F17" s="28"/>
      <c r="G17" s="29"/>
      <c r="H17" s="30">
        <f>SUM(H12:H16)</f>
        <v>10</v>
      </c>
      <c r="I17" s="29"/>
      <c r="J17" s="29"/>
      <c r="K17" s="29"/>
      <c r="L17" s="29"/>
      <c r="M17" s="29"/>
      <c r="N17" s="29">
        <f>SUM(N12:N15)</f>
        <v>4</v>
      </c>
      <c r="O17" s="29">
        <f>SUM(O12:O15)</f>
        <v>4</v>
      </c>
      <c r="P17" s="29"/>
      <c r="Q17" s="28"/>
    </row>
    <row r="18" spans="1:17" ht="24.75" customHeight="1">
      <c r="A18" s="18">
        <v>2</v>
      </c>
      <c r="B18" s="20" t="s">
        <v>32</v>
      </c>
      <c r="C18" s="21" t="s">
        <v>22</v>
      </c>
      <c r="D18" s="32" t="s">
        <v>23</v>
      </c>
      <c r="E18" s="32" t="s">
        <v>30</v>
      </c>
      <c r="F18" s="20" t="s">
        <v>25</v>
      </c>
      <c r="G18" s="19">
        <v>2</v>
      </c>
      <c r="H18" s="19">
        <v>1</v>
      </c>
      <c r="I18" s="19">
        <v>17</v>
      </c>
      <c r="J18" s="20">
        <v>1000</v>
      </c>
      <c r="K18" s="24">
        <f>I18*J18*5/100</f>
        <v>850</v>
      </c>
      <c r="L18" s="24">
        <f>K18*0.15*7</f>
        <v>892.5</v>
      </c>
      <c r="M18" s="24">
        <f>K18*5.3*7+L18*2</f>
        <v>33320</v>
      </c>
      <c r="N18" s="19">
        <v>1</v>
      </c>
      <c r="O18" s="19">
        <v>1</v>
      </c>
      <c r="P18" s="20">
        <f aca="true" t="shared" si="0" ref="P18:P24">34*$P$10*O18*N18</f>
        <v>795600</v>
      </c>
      <c r="Q18" s="20">
        <f aca="true" t="shared" si="1" ref="Q18:Q24">P18*O18*H18</f>
        <v>795600</v>
      </c>
    </row>
    <row r="19" spans="1:17" ht="24.75" customHeight="1">
      <c r="A19" s="18">
        <v>3</v>
      </c>
      <c r="B19" s="20" t="s">
        <v>32</v>
      </c>
      <c r="C19" s="21" t="s">
        <v>22</v>
      </c>
      <c r="D19" s="32" t="s">
        <v>23</v>
      </c>
      <c r="E19" s="32" t="s">
        <v>30</v>
      </c>
      <c r="F19" s="20" t="s">
        <v>26</v>
      </c>
      <c r="G19" s="19">
        <v>2</v>
      </c>
      <c r="H19" s="19">
        <v>1</v>
      </c>
      <c r="I19" s="19">
        <v>17</v>
      </c>
      <c r="J19" s="20">
        <v>1000</v>
      </c>
      <c r="K19" s="24">
        <f>I19*J19*5/100</f>
        <v>850</v>
      </c>
      <c r="L19" s="24">
        <f>K19*0.15*7</f>
        <v>892.5</v>
      </c>
      <c r="M19" s="24">
        <f>K19*5.3*7+L19*2</f>
        <v>33320</v>
      </c>
      <c r="N19" s="19">
        <v>1</v>
      </c>
      <c r="O19" s="19">
        <v>1</v>
      </c>
      <c r="P19" s="20">
        <f t="shared" si="0"/>
        <v>795600</v>
      </c>
      <c r="Q19" s="20">
        <f t="shared" si="1"/>
        <v>795600</v>
      </c>
    </row>
    <row r="20" spans="1:17" ht="24.75" customHeight="1">
      <c r="A20" s="18">
        <v>4</v>
      </c>
      <c r="B20" s="20" t="s">
        <v>31</v>
      </c>
      <c r="C20" s="21" t="s">
        <v>18</v>
      </c>
      <c r="D20" s="32" t="s">
        <v>19</v>
      </c>
      <c r="E20" s="32" t="s">
        <v>30</v>
      </c>
      <c r="F20" s="20" t="s">
        <v>25</v>
      </c>
      <c r="G20" s="19">
        <v>2</v>
      </c>
      <c r="H20" s="19">
        <v>1</v>
      </c>
      <c r="I20" s="19">
        <v>17</v>
      </c>
      <c r="J20" s="20">
        <v>350</v>
      </c>
      <c r="K20" s="24">
        <f>I20*J20/5</f>
        <v>1190</v>
      </c>
      <c r="L20" s="24">
        <f>K20*0.15*5.5</f>
        <v>981.75</v>
      </c>
      <c r="M20" s="24">
        <f>K20*5.3*5.5+L20*2</f>
        <v>36652</v>
      </c>
      <c r="N20" s="19">
        <v>1</v>
      </c>
      <c r="O20" s="19">
        <v>1</v>
      </c>
      <c r="P20" s="20">
        <f t="shared" si="0"/>
        <v>795600</v>
      </c>
      <c r="Q20" s="20">
        <f t="shared" si="1"/>
        <v>795600</v>
      </c>
    </row>
    <row r="21" spans="1:17" ht="24.75" customHeight="1">
      <c r="A21" s="18">
        <v>5</v>
      </c>
      <c r="B21" s="20" t="s">
        <v>31</v>
      </c>
      <c r="C21" s="23" t="s">
        <v>20</v>
      </c>
      <c r="D21" s="32" t="s">
        <v>21</v>
      </c>
      <c r="E21" s="32" t="s">
        <v>30</v>
      </c>
      <c r="F21" s="20" t="s">
        <v>25</v>
      </c>
      <c r="G21" s="19">
        <v>2</v>
      </c>
      <c r="H21" s="19">
        <v>1</v>
      </c>
      <c r="I21" s="19">
        <v>21</v>
      </c>
      <c r="J21" s="20">
        <v>1500</v>
      </c>
      <c r="K21" s="24">
        <f>I21*J21/5</f>
        <v>6300</v>
      </c>
      <c r="L21" s="24">
        <f>K21*0.15*5.5</f>
        <v>5197.5</v>
      </c>
      <c r="M21" s="24">
        <f>K21*5.3*5.5+L21*2</f>
        <v>194040</v>
      </c>
      <c r="N21" s="19">
        <v>1</v>
      </c>
      <c r="O21" s="19">
        <v>1</v>
      </c>
      <c r="P21" s="20">
        <f t="shared" si="0"/>
        <v>795600</v>
      </c>
      <c r="Q21" s="20">
        <f t="shared" si="1"/>
        <v>795600</v>
      </c>
    </row>
    <row r="22" spans="1:17" ht="24.75" customHeight="1">
      <c r="A22" s="18">
        <v>6</v>
      </c>
      <c r="B22" s="20" t="s">
        <v>31</v>
      </c>
      <c r="C22" s="21" t="s">
        <v>35</v>
      </c>
      <c r="D22" s="39" t="s">
        <v>36</v>
      </c>
      <c r="E22" s="32" t="s">
        <v>30</v>
      </c>
      <c r="F22" s="33" t="s">
        <v>27</v>
      </c>
      <c r="G22" s="19">
        <v>2</v>
      </c>
      <c r="H22" s="19">
        <v>1</v>
      </c>
      <c r="I22" s="19">
        <v>9</v>
      </c>
      <c r="J22" s="20">
        <v>600</v>
      </c>
      <c r="K22" s="24">
        <f>I22*J22/5</f>
        <v>1080</v>
      </c>
      <c r="L22" s="24">
        <f>K22*0.15*5.5</f>
        <v>891</v>
      </c>
      <c r="M22" s="24">
        <f>K22*5.3*5.5+L22*2</f>
        <v>33264</v>
      </c>
      <c r="N22" s="19">
        <v>1</v>
      </c>
      <c r="O22" s="19">
        <v>1</v>
      </c>
      <c r="P22" s="20">
        <f t="shared" si="0"/>
        <v>795600</v>
      </c>
      <c r="Q22" s="20">
        <f t="shared" si="1"/>
        <v>795600</v>
      </c>
    </row>
    <row r="23" spans="1:17" ht="24.75" customHeight="1">
      <c r="A23" s="18">
        <v>7</v>
      </c>
      <c r="B23" s="19" t="s">
        <v>31</v>
      </c>
      <c r="C23" s="26" t="s">
        <v>57</v>
      </c>
      <c r="D23" s="35" t="s">
        <v>56</v>
      </c>
      <c r="E23" s="35" t="s">
        <v>48</v>
      </c>
      <c r="F23" s="40"/>
      <c r="G23" s="19">
        <v>2</v>
      </c>
      <c r="H23" s="19">
        <v>1</v>
      </c>
      <c r="I23" s="41">
        <v>7</v>
      </c>
      <c r="J23" s="42">
        <v>300</v>
      </c>
      <c r="K23" s="24">
        <f>I23*J23/5</f>
        <v>420</v>
      </c>
      <c r="L23" s="24">
        <f>K23*0.15*5.5</f>
        <v>346.5</v>
      </c>
      <c r="M23" s="24">
        <f>K23*5.3*5.5+L23*2</f>
        <v>12936</v>
      </c>
      <c r="N23" s="19">
        <v>1</v>
      </c>
      <c r="O23" s="19">
        <v>1</v>
      </c>
      <c r="P23" s="20">
        <f t="shared" si="0"/>
        <v>795600</v>
      </c>
      <c r="Q23" s="20">
        <f t="shared" si="1"/>
        <v>795600</v>
      </c>
    </row>
    <row r="24" spans="1:17" ht="24.75" customHeight="1">
      <c r="A24" s="18">
        <v>8</v>
      </c>
      <c r="B24" s="19" t="s">
        <v>31</v>
      </c>
      <c r="C24" s="26" t="s">
        <v>58</v>
      </c>
      <c r="D24" s="35" t="s">
        <v>59</v>
      </c>
      <c r="E24" s="35" t="s">
        <v>44</v>
      </c>
      <c r="F24" s="40" t="s">
        <v>27</v>
      </c>
      <c r="G24" s="19">
        <v>2</v>
      </c>
      <c r="H24" s="19">
        <v>1</v>
      </c>
      <c r="I24" s="25">
        <v>9</v>
      </c>
      <c r="J24" s="42">
        <v>450</v>
      </c>
      <c r="K24" s="24">
        <f>I24*J24/5</f>
        <v>810</v>
      </c>
      <c r="L24" s="24">
        <f>K24*0.15*5.5</f>
        <v>668.25</v>
      </c>
      <c r="M24" s="24">
        <f>K24*5.3*5.5+L24*2</f>
        <v>24948</v>
      </c>
      <c r="N24" s="19">
        <v>1</v>
      </c>
      <c r="O24" s="19">
        <v>1</v>
      </c>
      <c r="P24" s="20">
        <f t="shared" si="0"/>
        <v>795600</v>
      </c>
      <c r="Q24" s="20">
        <f t="shared" si="1"/>
        <v>795600</v>
      </c>
    </row>
    <row r="25" spans="1:17" s="11" customFormat="1" ht="17.25" customHeight="1">
      <c r="A25" s="27"/>
      <c r="B25" s="27" t="s">
        <v>63</v>
      </c>
      <c r="C25" s="28"/>
      <c r="D25" s="28"/>
      <c r="E25" s="28"/>
      <c r="F25" s="28"/>
      <c r="G25" s="29" t="s">
        <v>37</v>
      </c>
      <c r="H25" s="30">
        <f>SUM(H18:H24)</f>
        <v>7</v>
      </c>
      <c r="I25" s="29"/>
      <c r="J25" s="29"/>
      <c r="K25" s="29"/>
      <c r="L25" s="29"/>
      <c r="M25" s="29"/>
      <c r="N25" s="51">
        <f>SUM(N18:N24)</f>
        <v>7</v>
      </c>
      <c r="O25" s="51">
        <f>SUM(O18:O24)</f>
        <v>7</v>
      </c>
      <c r="P25" s="29"/>
      <c r="Q25" s="28"/>
    </row>
    <row r="26" spans="1:17" ht="24.75" customHeight="1">
      <c r="A26" s="18">
        <v>2</v>
      </c>
      <c r="B26" s="20" t="s">
        <v>31</v>
      </c>
      <c r="C26" s="21" t="s">
        <v>28</v>
      </c>
      <c r="D26" s="21" t="s">
        <v>29</v>
      </c>
      <c r="E26" s="32" t="s">
        <v>30</v>
      </c>
      <c r="F26" s="20" t="s">
        <v>25</v>
      </c>
      <c r="G26" s="43">
        <v>1</v>
      </c>
      <c r="H26" s="43">
        <v>1</v>
      </c>
      <c r="I26" s="22">
        <v>5</v>
      </c>
      <c r="J26" s="23">
        <v>460</v>
      </c>
      <c r="K26" s="24">
        <f>I26*J26/5</f>
        <v>460</v>
      </c>
      <c r="L26" s="24">
        <f>K26*0.15*5.5</f>
        <v>379.5</v>
      </c>
      <c r="M26" s="24">
        <f>K26*5.3*5.5+L26*2</f>
        <v>14168</v>
      </c>
      <c r="N26" s="19">
        <v>1</v>
      </c>
      <c r="O26" s="19">
        <v>1</v>
      </c>
      <c r="P26" s="20">
        <f>23*$P$10*O26*N26</f>
        <v>538200</v>
      </c>
      <c r="Q26" s="20">
        <f>P26*O26*H26</f>
        <v>538200</v>
      </c>
    </row>
    <row r="27" spans="1:17" s="11" customFormat="1" ht="17.25" customHeight="1">
      <c r="A27" s="27"/>
      <c r="B27" s="27"/>
      <c r="C27" s="28"/>
      <c r="D27" s="28"/>
      <c r="E27" s="28"/>
      <c r="F27" s="28"/>
      <c r="G27" s="29"/>
      <c r="H27" s="30">
        <f>SUM(H26:H26)</f>
        <v>1</v>
      </c>
      <c r="I27" s="29"/>
      <c r="J27" s="29"/>
      <c r="K27" s="29"/>
      <c r="L27" s="29"/>
      <c r="M27" s="29"/>
      <c r="N27" s="29">
        <f>SUM(N26:N26)</f>
        <v>1</v>
      </c>
      <c r="O27" s="29">
        <f>SUM(O26:O26)</f>
        <v>1</v>
      </c>
      <c r="P27" s="29"/>
      <c r="Q27" s="28"/>
    </row>
    <row r="28" spans="1:17" s="12" customFormat="1" ht="17.25" customHeight="1">
      <c r="A28" s="90"/>
      <c r="B28" s="90"/>
      <c r="C28" s="44" t="s">
        <v>8</v>
      </c>
      <c r="D28" s="44"/>
      <c r="E28" s="44"/>
      <c r="F28" s="44"/>
      <c r="G28" s="45"/>
      <c r="H28" s="46">
        <f>H17+H25+H27</f>
        <v>18</v>
      </c>
      <c r="I28" s="45"/>
      <c r="J28" s="45"/>
      <c r="K28" s="47">
        <f>SUM(K12:K26)</f>
        <v>83720</v>
      </c>
      <c r="L28" s="47">
        <f>SUM(L12:L26)</f>
        <v>73951.5</v>
      </c>
      <c r="M28" s="47">
        <f>SUM(M12:M26)</f>
        <v>2601856</v>
      </c>
      <c r="N28" s="48">
        <f>N27+N25+N17</f>
        <v>12</v>
      </c>
      <c r="O28" s="48">
        <f>O27+O25+O17</f>
        <v>12</v>
      </c>
      <c r="P28" s="47">
        <f>SUM(P12:P26)</f>
        <v>11372400</v>
      </c>
      <c r="Q28" s="47">
        <f>SUM(Q12:Q26)</f>
        <v>16637400</v>
      </c>
    </row>
    <row r="30" spans="3:10" ht="20.25">
      <c r="C30" s="6" t="s">
        <v>51</v>
      </c>
      <c r="D30" s="7"/>
      <c r="E30" s="8"/>
      <c r="F30" s="8"/>
      <c r="G30" s="10"/>
      <c r="H30" s="14"/>
      <c r="I30" s="10"/>
      <c r="J30" s="8"/>
    </row>
    <row r="31" spans="3:10" ht="15">
      <c r="C31" s="9" t="s">
        <v>52</v>
      </c>
      <c r="D31" s="7"/>
      <c r="E31" s="8"/>
      <c r="F31" s="8"/>
      <c r="G31" s="10"/>
      <c r="H31" s="14"/>
      <c r="I31" s="10"/>
      <c r="J31" s="8"/>
    </row>
    <row r="32" spans="3:10" ht="15">
      <c r="C32" s="9" t="s">
        <v>65</v>
      </c>
      <c r="D32" s="7"/>
      <c r="E32" s="8"/>
      <c r="F32" s="8"/>
      <c r="G32" s="10"/>
      <c r="H32" s="14"/>
      <c r="I32" s="10"/>
      <c r="J32" s="8"/>
    </row>
    <row r="33" spans="3:10" ht="15">
      <c r="C33" s="9" t="s">
        <v>66</v>
      </c>
      <c r="D33" s="7"/>
      <c r="E33" s="8"/>
      <c r="F33" s="8"/>
      <c r="G33" s="10"/>
      <c r="H33" s="14"/>
      <c r="I33" s="10"/>
      <c r="J33" s="8"/>
    </row>
    <row r="34" spans="3:10" ht="15">
      <c r="C34" s="9" t="s">
        <v>67</v>
      </c>
      <c r="D34" s="7"/>
      <c r="E34" s="8"/>
      <c r="F34" s="8"/>
      <c r="G34" s="10"/>
      <c r="H34" s="14"/>
      <c r="I34" s="10"/>
      <c r="J34" s="8"/>
    </row>
    <row r="35" spans="3:10" ht="15">
      <c r="C35" s="9" t="s">
        <v>53</v>
      </c>
      <c r="D35" s="7"/>
      <c r="E35" s="8"/>
      <c r="F35" s="8"/>
      <c r="G35" s="10"/>
      <c r="H35" s="14"/>
      <c r="I35" s="10"/>
      <c r="J35" s="8"/>
    </row>
    <row r="36" spans="3:10" ht="15">
      <c r="C36" s="9" t="s">
        <v>54</v>
      </c>
      <c r="D36" s="7"/>
      <c r="E36" s="8"/>
      <c r="F36" s="8"/>
      <c r="G36" s="10"/>
      <c r="H36" s="14"/>
      <c r="I36" s="10"/>
      <c r="J36" s="8"/>
    </row>
    <row r="37" spans="3:10" ht="15">
      <c r="C37" s="9" t="s">
        <v>55</v>
      </c>
      <c r="D37" s="7"/>
      <c r="E37" s="8"/>
      <c r="F37" s="8"/>
      <c r="G37" s="10"/>
      <c r="H37" s="14"/>
      <c r="I37" s="10"/>
      <c r="J37" s="8"/>
    </row>
  </sheetData>
  <sheetProtection/>
  <autoFilter ref="A9:Q28"/>
  <mergeCells count="5">
    <mergeCell ref="A7:Q7"/>
    <mergeCell ref="A28:B28"/>
    <mergeCell ref="A1:F1"/>
    <mergeCell ref="J1:K1"/>
    <mergeCell ref="N8:P8"/>
  </mergeCells>
  <conditionalFormatting sqref="C17 C25 C27:C28 C11">
    <cfRule type="expression" priority="5" dxfId="1" stopIfTrue="1">
      <formula>C11</formula>
    </cfRule>
  </conditionalFormatting>
  <printOptions/>
  <pageMargins left="0.17" right="0.17" top="0.26" bottom="0.3" header="0.17" footer="0.17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Sky123.Org</cp:lastModifiedBy>
  <cp:lastPrinted>2019-01-04T10:05:41Z</cp:lastPrinted>
  <dcterms:created xsi:type="dcterms:W3CDTF">2008-04-02T04:00:11Z</dcterms:created>
  <dcterms:modified xsi:type="dcterms:W3CDTF">2020-05-29T08:23:14Z</dcterms:modified>
  <cp:category/>
  <cp:version/>
  <cp:contentType/>
  <cp:contentStatus/>
</cp:coreProperties>
</file>